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oslav.bartko\Desktop\Foto - Ružbachy\Pod - 2018\Lemešany\Stavebné práce\Projekt\"/>
    </mc:Choice>
  </mc:AlternateContent>
  <bookViews>
    <workbookView xWindow="0" yWindow="0" windowWidth="23685" windowHeight="10815" activeTab="5"/>
  </bookViews>
  <sheets>
    <sheet name="Rekapitulácia stavby" sheetId="1" r:id="rId1"/>
    <sheet name="366-1 - SO  -  01  KOMUNI..." sheetId="2" r:id="rId2"/>
    <sheet name="ZTI" sheetId="3" r:id="rId3"/>
    <sheet name="ELI" sheetId="4" r:id="rId4"/>
    <sheet name="UK" sheetId="5" r:id="rId5"/>
    <sheet name="VZT" sheetId="6" r:id="rId6"/>
    <sheet name="Plyn" sheetId="7" r:id="rId7"/>
  </sheets>
  <externalReferences>
    <externalReference r:id="rId8"/>
    <externalReference r:id="rId9"/>
    <externalReference r:id="rId10"/>
  </externalReferences>
  <definedNames>
    <definedName name="_xlnm.Print_Titles" localSheetId="1">'366-1 - SO  -  01  KOMUNI...'!$139:$139</definedName>
    <definedName name="_xlnm.Print_Titles" localSheetId="0">'Rekapitulácia stavby'!$85:$85</definedName>
    <definedName name="_xlnm.Print_Area" localSheetId="1">'366-1 - SO  -  01  KOMUNI...'!$C$4:$Q$70,'366-1 - SO  -  01  KOMUNI...'!$C$76:$Q$123,'366-1 - SO  -  01  KOMUNI...'!$C$129:$Q$439</definedName>
    <definedName name="_xlnm.Print_Area" localSheetId="0">'Rekapitulácia stavby'!$C$4:$AP$70,'Rekapitulácia stavby'!$C$76:$AP$96</definedName>
  </definedNames>
  <calcPr calcId="162913"/>
</workbook>
</file>

<file path=xl/calcChain.xml><?xml version="1.0" encoding="utf-8"?>
<calcChain xmlns="http://schemas.openxmlformats.org/spreadsheetml/2006/main">
  <c r="M101" i="7" l="1"/>
  <c r="K101" i="7"/>
  <c r="I101" i="7"/>
  <c r="M100" i="7"/>
  <c r="K100" i="7"/>
  <c r="I100" i="7"/>
  <c r="M99" i="7"/>
  <c r="K99" i="7"/>
  <c r="I99" i="7"/>
  <c r="M98" i="7"/>
  <c r="K98" i="7"/>
  <c r="I98" i="7"/>
  <c r="M97" i="7"/>
  <c r="K97" i="7"/>
  <c r="I97" i="7"/>
  <c r="M96" i="7"/>
  <c r="K96" i="7"/>
  <c r="I96" i="7"/>
  <c r="M95" i="7"/>
  <c r="K95" i="7"/>
  <c r="I95" i="7"/>
  <c r="M94" i="7"/>
  <c r="K94" i="7"/>
  <c r="I94" i="7"/>
  <c r="M93" i="7"/>
  <c r="K93" i="7"/>
  <c r="I93" i="7"/>
  <c r="M92" i="7"/>
  <c r="K92" i="7"/>
  <c r="I92" i="7"/>
  <c r="M91" i="7"/>
  <c r="K91" i="7"/>
  <c r="I91" i="7"/>
  <c r="M90" i="7"/>
  <c r="K90" i="7"/>
  <c r="I90" i="7"/>
  <c r="M89" i="7"/>
  <c r="K89" i="7"/>
  <c r="I89" i="7"/>
  <c r="M88" i="7"/>
  <c r="K88" i="7"/>
  <c r="I88" i="7"/>
  <c r="M87" i="7"/>
  <c r="M86" i="7" s="1"/>
  <c r="M85" i="7" s="1"/>
  <c r="K87" i="7"/>
  <c r="I87" i="7"/>
  <c r="I86" i="7" s="1"/>
  <c r="I85" i="7" s="1"/>
  <c r="K86" i="7"/>
  <c r="K85" i="7" s="1"/>
  <c r="M84" i="7"/>
  <c r="K84" i="7"/>
  <c r="I84" i="7"/>
  <c r="M83" i="7"/>
  <c r="M82" i="7" s="1"/>
  <c r="K83" i="7"/>
  <c r="I83" i="7"/>
  <c r="I82" i="7" s="1"/>
  <c r="K82" i="7"/>
  <c r="M81" i="7"/>
  <c r="K81" i="7"/>
  <c r="I81" i="7"/>
  <c r="M80" i="7"/>
  <c r="K80" i="7"/>
  <c r="I80" i="7"/>
  <c r="M79" i="7"/>
  <c r="K79" i="7"/>
  <c r="I79" i="7"/>
  <c r="M78" i="7"/>
  <c r="K78" i="7"/>
  <c r="I78" i="7"/>
  <c r="M77" i="7"/>
  <c r="K77" i="7"/>
  <c r="I77" i="7"/>
  <c r="M76" i="7"/>
  <c r="K76" i="7"/>
  <c r="I76" i="7"/>
  <c r="M75" i="7"/>
  <c r="K75" i="7"/>
  <c r="I75" i="7"/>
  <c r="M74" i="7"/>
  <c r="K74" i="7"/>
  <c r="I74" i="7"/>
  <c r="M73" i="7"/>
  <c r="K73" i="7"/>
  <c r="I73" i="7"/>
  <c r="M72" i="7"/>
  <c r="K72" i="7"/>
  <c r="I72" i="7"/>
  <c r="M71" i="7"/>
  <c r="K71" i="7"/>
  <c r="I71" i="7"/>
  <c r="M70" i="7"/>
  <c r="K70" i="7"/>
  <c r="I70" i="7"/>
  <c r="M69" i="7"/>
  <c r="K69" i="7"/>
  <c r="I69" i="7"/>
  <c r="M68" i="7"/>
  <c r="K68" i="7"/>
  <c r="I68" i="7"/>
  <c r="M67" i="7"/>
  <c r="K67" i="7"/>
  <c r="I67" i="7"/>
  <c r="M66" i="7"/>
  <c r="K66" i="7"/>
  <c r="I66" i="7"/>
  <c r="M65" i="7"/>
  <c r="M64" i="7" s="1"/>
  <c r="K65" i="7"/>
  <c r="I65" i="7"/>
  <c r="I64" i="7" s="1"/>
  <c r="K64" i="7"/>
  <c r="M63" i="7"/>
  <c r="K63" i="7"/>
  <c r="I63" i="7"/>
  <c r="M62" i="7"/>
  <c r="K62" i="7"/>
  <c r="K61" i="7" s="1"/>
  <c r="K60" i="7" s="1"/>
  <c r="I62" i="7"/>
  <c r="M61" i="7"/>
  <c r="M60" i="7" s="1"/>
  <c r="I61" i="7"/>
  <c r="M59" i="7"/>
  <c r="M58" i="7" s="1"/>
  <c r="K59" i="7"/>
  <c r="I59" i="7"/>
  <c r="I58" i="7" s="1"/>
  <c r="K58" i="7"/>
  <c r="M57" i="7"/>
  <c r="K57" i="7"/>
  <c r="I57" i="7"/>
  <c r="M56" i="7"/>
  <c r="K56" i="7"/>
  <c r="I56" i="7"/>
  <c r="M55" i="7"/>
  <c r="K55" i="7"/>
  <c r="I55" i="7"/>
  <c r="M54" i="7"/>
  <c r="K54" i="7"/>
  <c r="I54" i="7"/>
  <c r="M53" i="7"/>
  <c r="K53" i="7"/>
  <c r="I53" i="7"/>
  <c r="M51" i="7"/>
  <c r="K51" i="7"/>
  <c r="I51" i="7"/>
  <c r="M50" i="7"/>
  <c r="K50" i="7"/>
  <c r="I50" i="7"/>
  <c r="M49" i="7"/>
  <c r="K49" i="7"/>
  <c r="K48" i="7" s="1"/>
  <c r="I49" i="7"/>
  <c r="M48" i="7"/>
  <c r="I48" i="7"/>
  <c r="M47" i="7"/>
  <c r="K47" i="7"/>
  <c r="I47" i="7"/>
  <c r="M46" i="7"/>
  <c r="K46" i="7"/>
  <c r="I46" i="7"/>
  <c r="M45" i="7"/>
  <c r="K45" i="7"/>
  <c r="I45" i="7"/>
  <c r="M44" i="7"/>
  <c r="K44" i="7"/>
  <c r="I44" i="7"/>
  <c r="M43" i="7"/>
  <c r="K43" i="7"/>
  <c r="I43" i="7"/>
  <c r="M42" i="7"/>
  <c r="M41" i="7" s="1"/>
  <c r="K42" i="7"/>
  <c r="I42" i="7"/>
  <c r="I41" i="7" s="1"/>
  <c r="K41" i="7"/>
  <c r="M40" i="7"/>
  <c r="K40" i="7"/>
  <c r="I40" i="7"/>
  <c r="M39" i="7"/>
  <c r="K39" i="7"/>
  <c r="K38" i="7" s="1"/>
  <c r="I39" i="7"/>
  <c r="M38" i="7"/>
  <c r="I38" i="7"/>
  <c r="M36" i="7"/>
  <c r="K36" i="7"/>
  <c r="K35" i="7" s="1"/>
  <c r="I36" i="7"/>
  <c r="M35" i="7"/>
  <c r="I35" i="7"/>
  <c r="M33" i="7"/>
  <c r="K33" i="7"/>
  <c r="I33" i="7"/>
  <c r="M31" i="7"/>
  <c r="K31" i="7"/>
  <c r="I31" i="7"/>
  <c r="M29" i="7"/>
  <c r="K29" i="7"/>
  <c r="I29" i="7"/>
  <c r="M28" i="7"/>
  <c r="K28" i="7"/>
  <c r="I28" i="7"/>
  <c r="M27" i="7"/>
  <c r="K27" i="7"/>
  <c r="I27" i="7"/>
  <c r="M25" i="7"/>
  <c r="K25" i="7"/>
  <c r="I25" i="7"/>
  <c r="M24" i="7"/>
  <c r="K24" i="7"/>
  <c r="I24" i="7"/>
  <c r="M22" i="7"/>
  <c r="K22" i="7"/>
  <c r="I22" i="7"/>
  <c r="M21" i="7"/>
  <c r="K21" i="7"/>
  <c r="I21" i="7"/>
  <c r="M20" i="7"/>
  <c r="K20" i="7"/>
  <c r="I20" i="7"/>
  <c r="M18" i="7"/>
  <c r="K18" i="7"/>
  <c r="I18" i="7"/>
  <c r="M17" i="7"/>
  <c r="K17" i="7"/>
  <c r="I17" i="7"/>
  <c r="M16" i="7"/>
  <c r="K16" i="7"/>
  <c r="K15" i="7" s="1"/>
  <c r="I16" i="7"/>
  <c r="M15" i="7"/>
  <c r="I15" i="7"/>
  <c r="I14" i="7" s="1"/>
  <c r="C8" i="7"/>
  <c r="C7" i="7"/>
  <c r="C5" i="7"/>
  <c r="C4" i="7"/>
  <c r="C3" i="7"/>
  <c r="C2" i="7"/>
  <c r="L29" i="6"/>
  <c r="L35" i="6" s="1"/>
  <c r="I29" i="6"/>
  <c r="I30" i="6" s="1"/>
  <c r="F26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0" i="6"/>
  <c r="F9" i="6"/>
  <c r="F7" i="6"/>
  <c r="F29" i="6" l="1"/>
  <c r="L31" i="6" s="1"/>
  <c r="I33" i="6"/>
  <c r="M14" i="7"/>
  <c r="M102" i="7" s="1"/>
  <c r="K14" i="7"/>
  <c r="K102" i="7" s="1"/>
  <c r="I60" i="7"/>
  <c r="I102" i="7" s="1"/>
  <c r="L32" i="6"/>
  <c r="M126" i="5"/>
  <c r="M125" i="5" s="1"/>
  <c r="K126" i="5"/>
  <c r="I126" i="5"/>
  <c r="I125" i="5" s="1"/>
  <c r="K125" i="5"/>
  <c r="M124" i="5"/>
  <c r="K124" i="5"/>
  <c r="I124" i="5"/>
  <c r="M123" i="5"/>
  <c r="K123" i="5"/>
  <c r="I123" i="5"/>
  <c r="M122" i="5"/>
  <c r="K122" i="5"/>
  <c r="I122" i="5"/>
  <c r="M121" i="5"/>
  <c r="K121" i="5"/>
  <c r="I121" i="5"/>
  <c r="M120" i="5"/>
  <c r="K120" i="5"/>
  <c r="I120" i="5"/>
  <c r="M119" i="5"/>
  <c r="K119" i="5"/>
  <c r="I119" i="5"/>
  <c r="M118" i="5"/>
  <c r="K118" i="5"/>
  <c r="I118" i="5"/>
  <c r="M117" i="5"/>
  <c r="K117" i="5"/>
  <c r="I117" i="5"/>
  <c r="M116" i="5"/>
  <c r="K116" i="5"/>
  <c r="I116" i="5"/>
  <c r="K115" i="5"/>
  <c r="K114" i="5" s="1"/>
  <c r="M113" i="5"/>
  <c r="K113" i="5"/>
  <c r="I113" i="5"/>
  <c r="M112" i="5"/>
  <c r="K112" i="5"/>
  <c r="I112" i="5"/>
  <c r="M111" i="5"/>
  <c r="K111" i="5"/>
  <c r="I111" i="5"/>
  <c r="M109" i="5"/>
  <c r="K109" i="5"/>
  <c r="I109" i="5"/>
  <c r="M108" i="5"/>
  <c r="K108" i="5"/>
  <c r="I108" i="5"/>
  <c r="M107" i="5"/>
  <c r="K107" i="5"/>
  <c r="I107" i="5"/>
  <c r="M106" i="5"/>
  <c r="K106" i="5"/>
  <c r="I106" i="5"/>
  <c r="M105" i="5"/>
  <c r="K105" i="5"/>
  <c r="I105" i="5"/>
  <c r="M104" i="5"/>
  <c r="K104" i="5"/>
  <c r="I104" i="5"/>
  <c r="M103" i="5"/>
  <c r="K103" i="5"/>
  <c r="I103" i="5"/>
  <c r="M102" i="5"/>
  <c r="K102" i="5"/>
  <c r="I102" i="5"/>
  <c r="M100" i="5"/>
  <c r="K100" i="5"/>
  <c r="I100" i="5"/>
  <c r="M99" i="5"/>
  <c r="K99" i="5"/>
  <c r="I99" i="5"/>
  <c r="M98" i="5"/>
  <c r="K98" i="5"/>
  <c r="I98" i="5"/>
  <c r="M97" i="5"/>
  <c r="K97" i="5"/>
  <c r="I97" i="5"/>
  <c r="M95" i="5"/>
  <c r="K95" i="5"/>
  <c r="I95" i="5"/>
  <c r="M94" i="5"/>
  <c r="K94" i="5"/>
  <c r="I94" i="5"/>
  <c r="M93" i="5"/>
  <c r="K93" i="5"/>
  <c r="I93" i="5"/>
  <c r="M92" i="5"/>
  <c r="K92" i="5"/>
  <c r="I92" i="5"/>
  <c r="M91" i="5"/>
  <c r="K91" i="5"/>
  <c r="I91" i="5"/>
  <c r="M90" i="5"/>
  <c r="K90" i="5"/>
  <c r="I90" i="5"/>
  <c r="M89" i="5"/>
  <c r="K89" i="5"/>
  <c r="I89" i="5"/>
  <c r="M88" i="5"/>
  <c r="K88" i="5"/>
  <c r="I88" i="5"/>
  <c r="M87" i="5"/>
  <c r="K87" i="5"/>
  <c r="I87" i="5"/>
  <c r="I84" i="5" s="1"/>
  <c r="M85" i="5"/>
  <c r="K85" i="5"/>
  <c r="K84" i="5" s="1"/>
  <c r="I85" i="5"/>
  <c r="M84" i="5"/>
  <c r="M83" i="5"/>
  <c r="K83" i="5"/>
  <c r="I83" i="5"/>
  <c r="M82" i="5"/>
  <c r="K82" i="5"/>
  <c r="I82" i="5"/>
  <c r="M81" i="5"/>
  <c r="K81" i="5"/>
  <c r="I81" i="5"/>
  <c r="M80" i="5"/>
  <c r="K80" i="5"/>
  <c r="I80" i="5"/>
  <c r="M79" i="5"/>
  <c r="K79" i="5"/>
  <c r="I79" i="5"/>
  <c r="M78" i="5"/>
  <c r="K78" i="5"/>
  <c r="I78" i="5"/>
  <c r="M77" i="5"/>
  <c r="K77" i="5"/>
  <c r="I77" i="5"/>
  <c r="M76" i="5"/>
  <c r="K76" i="5"/>
  <c r="I76" i="5"/>
  <c r="M75" i="5"/>
  <c r="K75" i="5"/>
  <c r="I75" i="5"/>
  <c r="M74" i="5"/>
  <c r="K74" i="5"/>
  <c r="I74" i="5"/>
  <c r="M73" i="5"/>
  <c r="K73" i="5"/>
  <c r="I73" i="5"/>
  <c r="M72" i="5"/>
  <c r="K72" i="5"/>
  <c r="I72" i="5"/>
  <c r="M71" i="5"/>
  <c r="K71" i="5"/>
  <c r="I71" i="5"/>
  <c r="M70" i="5"/>
  <c r="K70" i="5"/>
  <c r="I70" i="5"/>
  <c r="M69" i="5"/>
  <c r="K69" i="5"/>
  <c r="I69" i="5"/>
  <c r="M68" i="5"/>
  <c r="K68" i="5"/>
  <c r="I68" i="5"/>
  <c r="M67" i="5"/>
  <c r="K67" i="5"/>
  <c r="I67" i="5"/>
  <c r="M66" i="5"/>
  <c r="K66" i="5"/>
  <c r="I66" i="5"/>
  <c r="M65" i="5"/>
  <c r="K65" i="5"/>
  <c r="I65" i="5"/>
  <c r="M64" i="5"/>
  <c r="K64" i="5"/>
  <c r="I64" i="5"/>
  <c r="M63" i="5"/>
  <c r="K63" i="5"/>
  <c r="I63" i="5"/>
  <c r="M62" i="5"/>
  <c r="K62" i="5"/>
  <c r="I62" i="5"/>
  <c r="M61" i="5"/>
  <c r="K61" i="5"/>
  <c r="I61" i="5"/>
  <c r="M60" i="5"/>
  <c r="K60" i="5"/>
  <c r="I60" i="5"/>
  <c r="M59" i="5"/>
  <c r="M58" i="5" s="1"/>
  <c r="K59" i="5"/>
  <c r="I59" i="5"/>
  <c r="I58" i="5"/>
  <c r="M57" i="5"/>
  <c r="K57" i="5"/>
  <c r="I57" i="5"/>
  <c r="M55" i="5"/>
  <c r="K55" i="5"/>
  <c r="I55" i="5"/>
  <c r="M54" i="5"/>
  <c r="K54" i="5"/>
  <c r="I54" i="5"/>
  <c r="M53" i="5"/>
  <c r="K53" i="5"/>
  <c r="I53" i="5"/>
  <c r="M52" i="5"/>
  <c r="K52" i="5"/>
  <c r="I52" i="5"/>
  <c r="M51" i="5"/>
  <c r="K51" i="5"/>
  <c r="I51" i="5"/>
  <c r="M50" i="5"/>
  <c r="K50" i="5"/>
  <c r="I50" i="5"/>
  <c r="M49" i="5"/>
  <c r="K49" i="5"/>
  <c r="I49" i="5"/>
  <c r="I47" i="5" s="1"/>
  <c r="M48" i="5"/>
  <c r="K48" i="5"/>
  <c r="K47" i="5" s="1"/>
  <c r="I48" i="5"/>
  <c r="M47" i="5"/>
  <c r="M46" i="5"/>
  <c r="K46" i="5"/>
  <c r="I46" i="5"/>
  <c r="M45" i="5"/>
  <c r="K45" i="5"/>
  <c r="I45" i="5"/>
  <c r="M44" i="5"/>
  <c r="K44" i="5"/>
  <c r="I44" i="5"/>
  <c r="M43" i="5"/>
  <c r="K43" i="5"/>
  <c r="I43" i="5"/>
  <c r="M42" i="5"/>
  <c r="K42" i="5"/>
  <c r="I42" i="5"/>
  <c r="M41" i="5"/>
  <c r="K41" i="5"/>
  <c r="I41" i="5"/>
  <c r="M40" i="5"/>
  <c r="M39" i="5" s="1"/>
  <c r="K40" i="5"/>
  <c r="I40" i="5"/>
  <c r="I39" i="5"/>
  <c r="M38" i="5"/>
  <c r="K38" i="5"/>
  <c r="I38" i="5"/>
  <c r="M37" i="5"/>
  <c r="K37" i="5"/>
  <c r="I37" i="5"/>
  <c r="M36" i="5"/>
  <c r="K36" i="5"/>
  <c r="I36" i="5"/>
  <c r="M35" i="5"/>
  <c r="K35" i="5"/>
  <c r="I35" i="5"/>
  <c r="M34" i="5"/>
  <c r="K34" i="5"/>
  <c r="I34" i="5"/>
  <c r="M33" i="5"/>
  <c r="K33" i="5"/>
  <c r="I33" i="5"/>
  <c r="M32" i="5"/>
  <c r="K32" i="5"/>
  <c r="I32" i="5"/>
  <c r="M31" i="5"/>
  <c r="K31" i="5"/>
  <c r="I31" i="5"/>
  <c r="M30" i="5"/>
  <c r="K30" i="5"/>
  <c r="I30" i="5"/>
  <c r="M29" i="5"/>
  <c r="K29" i="5"/>
  <c r="I29" i="5"/>
  <c r="M28" i="5"/>
  <c r="K28" i="5"/>
  <c r="I28" i="5"/>
  <c r="M27" i="5"/>
  <c r="K27" i="5"/>
  <c r="I27" i="5"/>
  <c r="M26" i="5"/>
  <c r="K26" i="5"/>
  <c r="I26" i="5"/>
  <c r="M25" i="5"/>
  <c r="K25" i="5"/>
  <c r="I25" i="5"/>
  <c r="M24" i="5"/>
  <c r="K24" i="5"/>
  <c r="K22" i="5" s="1"/>
  <c r="I24" i="5"/>
  <c r="M23" i="5"/>
  <c r="M22" i="5" s="1"/>
  <c r="K23" i="5"/>
  <c r="I23" i="5"/>
  <c r="I22" i="5" s="1"/>
  <c r="M21" i="5"/>
  <c r="K21" i="5"/>
  <c r="I21" i="5"/>
  <c r="M20" i="5"/>
  <c r="K20" i="5"/>
  <c r="I20" i="5"/>
  <c r="M19" i="5"/>
  <c r="K19" i="5"/>
  <c r="I19" i="5"/>
  <c r="M18" i="5"/>
  <c r="K18" i="5"/>
  <c r="K15" i="5" s="1"/>
  <c r="I18" i="5"/>
  <c r="M16" i="5"/>
  <c r="M15" i="5" s="1"/>
  <c r="K16" i="5"/>
  <c r="I16" i="5"/>
  <c r="I15" i="5" s="1"/>
  <c r="C8" i="5"/>
  <c r="C7" i="5"/>
  <c r="C5" i="5"/>
  <c r="C4" i="5"/>
  <c r="C3" i="5"/>
  <c r="C2" i="5"/>
  <c r="J194" i="4"/>
  <c r="J195" i="4" s="1"/>
  <c r="J190" i="4"/>
  <c r="J189" i="4"/>
  <c r="J188" i="4"/>
  <c r="E185" i="4"/>
  <c r="J185" i="4" s="1"/>
  <c r="J184" i="4"/>
  <c r="J183" i="4"/>
  <c r="J182" i="4"/>
  <c r="J180" i="4"/>
  <c r="J179" i="4"/>
  <c r="J178" i="4"/>
  <c r="J177" i="4"/>
  <c r="J176" i="4"/>
  <c r="J186" i="4" s="1"/>
  <c r="E186" i="4" s="1"/>
  <c r="J172" i="4"/>
  <c r="J171" i="4"/>
  <c r="J170" i="4"/>
  <c r="J169" i="4"/>
  <c r="J168" i="4"/>
  <c r="J167" i="4"/>
  <c r="J166" i="4"/>
  <c r="J165" i="4"/>
  <c r="J164" i="4"/>
  <c r="J163" i="4"/>
  <c r="J173" i="4" s="1"/>
  <c r="J157" i="4"/>
  <c r="J156" i="4"/>
  <c r="J155" i="4"/>
  <c r="J154" i="4"/>
  <c r="J153" i="4"/>
  <c r="J152" i="4"/>
  <c r="J148" i="4"/>
  <c r="J147" i="4"/>
  <c r="J146" i="4"/>
  <c r="J145" i="4"/>
  <c r="J144" i="4"/>
  <c r="J140" i="4"/>
  <c r="J139" i="4"/>
  <c r="J138" i="4"/>
  <c r="J141" i="4" s="1"/>
  <c r="E141" i="4" s="1"/>
  <c r="J132" i="4"/>
  <c r="J131" i="4"/>
  <c r="J130" i="4"/>
  <c r="J129" i="4"/>
  <c r="J128" i="4"/>
  <c r="J127" i="4"/>
  <c r="J126" i="4"/>
  <c r="J125" i="4"/>
  <c r="J124" i="4"/>
  <c r="J123" i="4"/>
  <c r="J121" i="4"/>
  <c r="J120" i="4"/>
  <c r="J116" i="4"/>
  <c r="J115" i="4"/>
  <c r="J114" i="4"/>
  <c r="J113" i="4"/>
  <c r="J112" i="4"/>
  <c r="J111" i="4"/>
  <c r="J110" i="4"/>
  <c r="J109" i="4"/>
  <c r="J108" i="4"/>
  <c r="J107" i="4"/>
  <c r="E106" i="4"/>
  <c r="J106" i="4" s="1"/>
  <c r="J105" i="4"/>
  <c r="J104" i="4"/>
  <c r="J103" i="4"/>
  <c r="J102" i="4"/>
  <c r="J101" i="4"/>
  <c r="J100" i="4"/>
  <c r="J99" i="4"/>
  <c r="J95" i="4"/>
  <c r="J94" i="4"/>
  <c r="J93" i="4"/>
  <c r="J92" i="4"/>
  <c r="J91" i="4"/>
  <c r="J90" i="4"/>
  <c r="J89" i="4"/>
  <c r="J88" i="4"/>
  <c r="J87" i="4"/>
  <c r="J96" i="4" s="1"/>
  <c r="E96" i="4" s="1"/>
  <c r="J79" i="4"/>
  <c r="J78" i="4"/>
  <c r="J77" i="4"/>
  <c r="J76" i="4"/>
  <c r="J75" i="4"/>
  <c r="J74" i="4"/>
  <c r="J73" i="4"/>
  <c r="J69" i="4"/>
  <c r="J68" i="4"/>
  <c r="J67" i="4"/>
  <c r="J66" i="4"/>
  <c r="E65" i="4"/>
  <c r="J65" i="4" s="1"/>
  <c r="J70" i="4" s="1"/>
  <c r="E70" i="4" s="1"/>
  <c r="J61" i="4"/>
  <c r="J60" i="4"/>
  <c r="J59" i="4"/>
  <c r="J58" i="4"/>
  <c r="J57" i="4"/>
  <c r="J56" i="4"/>
  <c r="J55" i="4"/>
  <c r="J54" i="4"/>
  <c r="J53" i="4"/>
  <c r="J52" i="4"/>
  <c r="J51" i="4"/>
  <c r="J50" i="4"/>
  <c r="J62" i="4" s="1"/>
  <c r="E62" i="4" s="1"/>
  <c r="J46" i="4"/>
  <c r="J45" i="4"/>
  <c r="J47" i="4" s="1"/>
  <c r="E47" i="4" s="1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E27" i="4"/>
  <c r="J27" i="4" s="1"/>
  <c r="J26" i="4"/>
  <c r="J25" i="4"/>
  <c r="J24" i="4"/>
  <c r="J23" i="4"/>
  <c r="J19" i="4"/>
  <c r="J18" i="4"/>
  <c r="J17" i="4"/>
  <c r="J16" i="4"/>
  <c r="M15" i="4"/>
  <c r="L15" i="4"/>
  <c r="K15" i="4"/>
  <c r="N15" i="4" s="1"/>
  <c r="J15" i="4"/>
  <c r="D8" i="4"/>
  <c r="M285" i="3"/>
  <c r="K285" i="3"/>
  <c r="I285" i="3"/>
  <c r="M284" i="3"/>
  <c r="K284" i="3"/>
  <c r="K282" i="3" s="1"/>
  <c r="I284" i="3"/>
  <c r="M283" i="3"/>
  <c r="M282" i="3" s="1"/>
  <c r="K283" i="3"/>
  <c r="I283" i="3"/>
  <c r="I282" i="3" s="1"/>
  <c r="M281" i="3"/>
  <c r="K281" i="3"/>
  <c r="I281" i="3"/>
  <c r="M280" i="3"/>
  <c r="K280" i="3"/>
  <c r="I280" i="3"/>
  <c r="M279" i="3"/>
  <c r="K279" i="3"/>
  <c r="I279" i="3"/>
  <c r="M278" i="3"/>
  <c r="K278" i="3"/>
  <c r="I278" i="3"/>
  <c r="M277" i="3"/>
  <c r="K277" i="3"/>
  <c r="I277" i="3"/>
  <c r="M276" i="3"/>
  <c r="K276" i="3"/>
  <c r="I276" i="3"/>
  <c r="M275" i="3"/>
  <c r="K275" i="3"/>
  <c r="I275" i="3"/>
  <c r="M274" i="3"/>
  <c r="K274" i="3"/>
  <c r="I274" i="3"/>
  <c r="M273" i="3"/>
  <c r="K273" i="3"/>
  <c r="I273" i="3"/>
  <c r="M272" i="3"/>
  <c r="K272" i="3"/>
  <c r="I272" i="3"/>
  <c r="M270" i="3"/>
  <c r="K270" i="3"/>
  <c r="I270" i="3"/>
  <c r="M269" i="3"/>
  <c r="K269" i="3"/>
  <c r="I269" i="3"/>
  <c r="M267" i="3"/>
  <c r="K267" i="3"/>
  <c r="I267" i="3"/>
  <c r="M265" i="3"/>
  <c r="K265" i="3"/>
  <c r="I265" i="3"/>
  <c r="M264" i="3"/>
  <c r="K264" i="3"/>
  <c r="I264" i="3"/>
  <c r="M262" i="3"/>
  <c r="K262" i="3"/>
  <c r="I262" i="3"/>
  <c r="M261" i="3"/>
  <c r="K261" i="3"/>
  <c r="I261" i="3"/>
  <c r="M259" i="3"/>
  <c r="K259" i="3"/>
  <c r="I259" i="3"/>
  <c r="M258" i="3"/>
  <c r="K258" i="3"/>
  <c r="I258" i="3"/>
  <c r="M256" i="3"/>
  <c r="K256" i="3"/>
  <c r="I256" i="3"/>
  <c r="M254" i="3"/>
  <c r="K254" i="3"/>
  <c r="I254" i="3"/>
  <c r="M252" i="3"/>
  <c r="K252" i="3"/>
  <c r="I252" i="3"/>
  <c r="M250" i="3"/>
  <c r="K250" i="3"/>
  <c r="I250" i="3"/>
  <c r="M248" i="3"/>
  <c r="K248" i="3"/>
  <c r="I248" i="3"/>
  <c r="M247" i="3"/>
  <c r="K247" i="3"/>
  <c r="I247" i="3"/>
  <c r="M245" i="3"/>
  <c r="K245" i="3"/>
  <c r="I245" i="3"/>
  <c r="M244" i="3"/>
  <c r="K244" i="3"/>
  <c r="I244" i="3"/>
  <c r="M242" i="3"/>
  <c r="K242" i="3"/>
  <c r="I242" i="3"/>
  <c r="M241" i="3"/>
  <c r="K241" i="3"/>
  <c r="I241" i="3"/>
  <c r="M240" i="3"/>
  <c r="K240" i="3"/>
  <c r="I240" i="3"/>
  <c r="M239" i="3"/>
  <c r="K239" i="3"/>
  <c r="I239" i="3"/>
  <c r="M238" i="3"/>
  <c r="K238" i="3"/>
  <c r="I238" i="3"/>
  <c r="M237" i="3"/>
  <c r="K237" i="3"/>
  <c r="I237" i="3"/>
  <c r="M236" i="3"/>
  <c r="K236" i="3"/>
  <c r="I236" i="3"/>
  <c r="M235" i="3"/>
  <c r="K235" i="3"/>
  <c r="I235" i="3"/>
  <c r="M233" i="3"/>
  <c r="K233" i="3"/>
  <c r="I233" i="3"/>
  <c r="M232" i="3"/>
  <c r="K232" i="3"/>
  <c r="I232" i="3"/>
  <c r="M231" i="3"/>
  <c r="K231" i="3"/>
  <c r="I231" i="3"/>
  <c r="M230" i="3"/>
  <c r="K230" i="3"/>
  <c r="I230" i="3"/>
  <c r="M228" i="3"/>
  <c r="K228" i="3"/>
  <c r="I228" i="3"/>
  <c r="M227" i="3"/>
  <c r="K227" i="3"/>
  <c r="I227" i="3"/>
  <c r="M226" i="3"/>
  <c r="K226" i="3"/>
  <c r="I226" i="3"/>
  <c r="M225" i="3"/>
  <c r="K225" i="3"/>
  <c r="I225" i="3"/>
  <c r="M224" i="3"/>
  <c r="K224" i="3"/>
  <c r="I224" i="3"/>
  <c r="M223" i="3"/>
  <c r="K223" i="3"/>
  <c r="I223" i="3"/>
  <c r="M222" i="3"/>
  <c r="K222" i="3"/>
  <c r="I222" i="3"/>
  <c r="M221" i="3"/>
  <c r="K221" i="3"/>
  <c r="I221" i="3"/>
  <c r="M220" i="3"/>
  <c r="K220" i="3"/>
  <c r="I220" i="3"/>
  <c r="M219" i="3"/>
  <c r="K219" i="3"/>
  <c r="I219" i="3"/>
  <c r="M218" i="3"/>
  <c r="K218" i="3"/>
  <c r="I218" i="3"/>
  <c r="M217" i="3"/>
  <c r="K217" i="3"/>
  <c r="I217" i="3"/>
  <c r="M216" i="3"/>
  <c r="K216" i="3"/>
  <c r="I216" i="3"/>
  <c r="M214" i="3"/>
  <c r="K214" i="3"/>
  <c r="I214" i="3"/>
  <c r="M213" i="3"/>
  <c r="K213" i="3"/>
  <c r="I213" i="3"/>
  <c r="M212" i="3"/>
  <c r="K212" i="3"/>
  <c r="I212" i="3"/>
  <c r="M211" i="3"/>
  <c r="K211" i="3"/>
  <c r="I211" i="3"/>
  <c r="M210" i="3"/>
  <c r="K210" i="3"/>
  <c r="I210" i="3"/>
  <c r="M209" i="3"/>
  <c r="K209" i="3"/>
  <c r="I209" i="3"/>
  <c r="M208" i="3"/>
  <c r="K208" i="3"/>
  <c r="I208" i="3"/>
  <c r="M206" i="3"/>
  <c r="K206" i="3"/>
  <c r="I206" i="3"/>
  <c r="M205" i="3"/>
  <c r="K205" i="3"/>
  <c r="I205" i="3"/>
  <c r="M204" i="3"/>
  <c r="K204" i="3"/>
  <c r="I204" i="3"/>
  <c r="M202" i="3"/>
  <c r="K202" i="3"/>
  <c r="I202" i="3"/>
  <c r="M201" i="3"/>
  <c r="K201" i="3"/>
  <c r="I201" i="3"/>
  <c r="M200" i="3"/>
  <c r="K200" i="3"/>
  <c r="I200" i="3"/>
  <c r="M199" i="3"/>
  <c r="K199" i="3"/>
  <c r="I199" i="3"/>
  <c r="M198" i="3"/>
  <c r="K198" i="3"/>
  <c r="I198" i="3"/>
  <c r="I196" i="3" s="1"/>
  <c r="M197" i="3"/>
  <c r="K197" i="3"/>
  <c r="K196" i="3" s="1"/>
  <c r="I197" i="3"/>
  <c r="M196" i="3"/>
  <c r="M195" i="3"/>
  <c r="K195" i="3"/>
  <c r="I195" i="3"/>
  <c r="M194" i="3"/>
  <c r="K194" i="3"/>
  <c r="I194" i="3"/>
  <c r="M193" i="3"/>
  <c r="K193" i="3"/>
  <c r="I193" i="3"/>
  <c r="M191" i="3"/>
  <c r="K191" i="3"/>
  <c r="I191" i="3"/>
  <c r="M190" i="3"/>
  <c r="K190" i="3"/>
  <c r="I190" i="3"/>
  <c r="M189" i="3"/>
  <c r="K189" i="3"/>
  <c r="I189" i="3"/>
  <c r="M188" i="3"/>
  <c r="K188" i="3"/>
  <c r="I188" i="3"/>
  <c r="M187" i="3"/>
  <c r="K187" i="3"/>
  <c r="I187" i="3"/>
  <c r="M186" i="3"/>
  <c r="K186" i="3"/>
  <c r="I186" i="3"/>
  <c r="M184" i="3"/>
  <c r="K184" i="3"/>
  <c r="I184" i="3"/>
  <c r="M183" i="3"/>
  <c r="K183" i="3"/>
  <c r="I183" i="3"/>
  <c r="M182" i="3"/>
  <c r="K182" i="3"/>
  <c r="I182" i="3"/>
  <c r="M181" i="3"/>
  <c r="K181" i="3"/>
  <c r="I181" i="3"/>
  <c r="M180" i="3"/>
  <c r="K180" i="3"/>
  <c r="I180" i="3"/>
  <c r="M179" i="3"/>
  <c r="K179" i="3"/>
  <c r="I179" i="3"/>
  <c r="M178" i="3"/>
  <c r="K178" i="3"/>
  <c r="I178" i="3"/>
  <c r="M177" i="3"/>
  <c r="K177" i="3"/>
  <c r="I177" i="3"/>
  <c r="M176" i="3"/>
  <c r="K176" i="3"/>
  <c r="I176" i="3"/>
  <c r="M175" i="3"/>
  <c r="K175" i="3"/>
  <c r="I175" i="3"/>
  <c r="M174" i="3"/>
  <c r="K174" i="3"/>
  <c r="I174" i="3"/>
  <c r="M173" i="3"/>
  <c r="K173" i="3"/>
  <c r="I173" i="3"/>
  <c r="M172" i="3"/>
  <c r="K172" i="3"/>
  <c r="I172" i="3"/>
  <c r="M171" i="3"/>
  <c r="K171" i="3"/>
  <c r="I171" i="3"/>
  <c r="M170" i="3"/>
  <c r="K170" i="3"/>
  <c r="I170" i="3"/>
  <c r="M169" i="3"/>
  <c r="K169" i="3"/>
  <c r="I169" i="3"/>
  <c r="M168" i="3"/>
  <c r="K168" i="3"/>
  <c r="I168" i="3"/>
  <c r="M167" i="3"/>
  <c r="K167" i="3"/>
  <c r="I167" i="3"/>
  <c r="M166" i="3"/>
  <c r="K166" i="3"/>
  <c r="I166" i="3"/>
  <c r="M165" i="3"/>
  <c r="K165" i="3"/>
  <c r="I165" i="3"/>
  <c r="M164" i="3"/>
  <c r="K164" i="3"/>
  <c r="I164" i="3"/>
  <c r="M163" i="3"/>
  <c r="K163" i="3"/>
  <c r="I163" i="3"/>
  <c r="M162" i="3"/>
  <c r="K162" i="3"/>
  <c r="I162" i="3"/>
  <c r="M161" i="3"/>
  <c r="K161" i="3"/>
  <c r="I161" i="3"/>
  <c r="M160" i="3"/>
  <c r="K160" i="3"/>
  <c r="I160" i="3"/>
  <c r="M159" i="3"/>
  <c r="K159" i="3"/>
  <c r="I159" i="3"/>
  <c r="M158" i="3"/>
  <c r="K158" i="3"/>
  <c r="I158" i="3"/>
  <c r="M157" i="3"/>
  <c r="K157" i="3"/>
  <c r="I157" i="3"/>
  <c r="M156" i="3"/>
  <c r="K156" i="3"/>
  <c r="I156" i="3"/>
  <c r="M155" i="3"/>
  <c r="K155" i="3"/>
  <c r="I155" i="3"/>
  <c r="M154" i="3"/>
  <c r="K154" i="3"/>
  <c r="I154" i="3"/>
  <c r="M153" i="3"/>
  <c r="M152" i="3" s="1"/>
  <c r="K153" i="3"/>
  <c r="I153" i="3"/>
  <c r="I152" i="3"/>
  <c r="M151" i="3"/>
  <c r="K151" i="3"/>
  <c r="I151" i="3"/>
  <c r="M150" i="3"/>
  <c r="K150" i="3"/>
  <c r="I150" i="3"/>
  <c r="M149" i="3"/>
  <c r="K149" i="3"/>
  <c r="I149" i="3"/>
  <c r="M148" i="3"/>
  <c r="K148" i="3"/>
  <c r="I148" i="3"/>
  <c r="M147" i="3"/>
  <c r="K147" i="3"/>
  <c r="I147" i="3"/>
  <c r="M146" i="3"/>
  <c r="K146" i="3"/>
  <c r="I146" i="3"/>
  <c r="M145" i="3"/>
  <c r="K145" i="3"/>
  <c r="I145" i="3"/>
  <c r="M144" i="3"/>
  <c r="K144" i="3"/>
  <c r="I144" i="3"/>
  <c r="M143" i="3"/>
  <c r="K143" i="3"/>
  <c r="I143" i="3"/>
  <c r="M142" i="3"/>
  <c r="K142" i="3"/>
  <c r="I142" i="3"/>
  <c r="M141" i="3"/>
  <c r="K141" i="3"/>
  <c r="I141" i="3"/>
  <c r="M140" i="3"/>
  <c r="K140" i="3"/>
  <c r="I140" i="3"/>
  <c r="M139" i="3"/>
  <c r="K139" i="3"/>
  <c r="I139" i="3"/>
  <c r="M138" i="3"/>
  <c r="K138" i="3"/>
  <c r="I138" i="3"/>
  <c r="M137" i="3"/>
  <c r="K137" i="3"/>
  <c r="I137" i="3"/>
  <c r="M136" i="3"/>
  <c r="K136" i="3"/>
  <c r="I136" i="3"/>
  <c r="M135" i="3"/>
  <c r="K135" i="3"/>
  <c r="I135" i="3"/>
  <c r="M134" i="3"/>
  <c r="K134" i="3"/>
  <c r="I134" i="3"/>
  <c r="M133" i="3"/>
  <c r="K133" i="3"/>
  <c r="I133" i="3"/>
  <c r="M132" i="3"/>
  <c r="K132" i="3"/>
  <c r="I132" i="3"/>
  <c r="M131" i="3"/>
  <c r="K131" i="3"/>
  <c r="I131" i="3"/>
  <c r="M130" i="3"/>
  <c r="K130" i="3"/>
  <c r="I130" i="3"/>
  <c r="M129" i="3"/>
  <c r="K129" i="3"/>
  <c r="I129" i="3"/>
  <c r="M128" i="3"/>
  <c r="K128" i="3"/>
  <c r="I128" i="3"/>
  <c r="M127" i="3"/>
  <c r="K127" i="3"/>
  <c r="I127" i="3"/>
  <c r="M126" i="3"/>
  <c r="K126" i="3"/>
  <c r="I126" i="3"/>
  <c r="M125" i="3"/>
  <c r="K125" i="3"/>
  <c r="I125" i="3"/>
  <c r="M124" i="3"/>
  <c r="K124" i="3"/>
  <c r="I124" i="3"/>
  <c r="M123" i="3"/>
  <c r="K123" i="3"/>
  <c r="I123" i="3"/>
  <c r="M122" i="3"/>
  <c r="K122" i="3"/>
  <c r="I122" i="3"/>
  <c r="M121" i="3"/>
  <c r="K121" i="3"/>
  <c r="I121" i="3"/>
  <c r="M120" i="3"/>
  <c r="K120" i="3"/>
  <c r="I120" i="3"/>
  <c r="M119" i="3"/>
  <c r="K119" i="3"/>
  <c r="I119" i="3"/>
  <c r="M118" i="3"/>
  <c r="K118" i="3"/>
  <c r="I118" i="3"/>
  <c r="M117" i="3"/>
  <c r="K117" i="3"/>
  <c r="K115" i="3" s="1"/>
  <c r="I117" i="3"/>
  <c r="M116" i="3"/>
  <c r="M115" i="3" s="1"/>
  <c r="K116" i="3"/>
  <c r="I116" i="3"/>
  <c r="I115" i="3" s="1"/>
  <c r="M114" i="3"/>
  <c r="K114" i="3"/>
  <c r="I114" i="3"/>
  <c r="M113" i="3"/>
  <c r="K113" i="3"/>
  <c r="I113" i="3"/>
  <c r="M111" i="3"/>
  <c r="K111" i="3"/>
  <c r="I111" i="3"/>
  <c r="M109" i="3"/>
  <c r="K109" i="3"/>
  <c r="I109" i="3"/>
  <c r="M108" i="3"/>
  <c r="K108" i="3"/>
  <c r="I108" i="3"/>
  <c r="M106" i="3"/>
  <c r="K106" i="3"/>
  <c r="I106" i="3"/>
  <c r="M105" i="3"/>
  <c r="K105" i="3"/>
  <c r="I105" i="3"/>
  <c r="M103" i="3"/>
  <c r="K103" i="3"/>
  <c r="I103" i="3"/>
  <c r="M102" i="3"/>
  <c r="K102" i="3"/>
  <c r="I102" i="3"/>
  <c r="M100" i="3"/>
  <c r="K100" i="3"/>
  <c r="I100" i="3"/>
  <c r="M99" i="3"/>
  <c r="K99" i="3"/>
  <c r="I99" i="3"/>
  <c r="I97" i="3" s="1"/>
  <c r="I96" i="3" s="1"/>
  <c r="M98" i="3"/>
  <c r="K98" i="3"/>
  <c r="K97" i="3" s="1"/>
  <c r="I98" i="3"/>
  <c r="M97" i="3"/>
  <c r="M95" i="3"/>
  <c r="M94" i="3" s="1"/>
  <c r="K95" i="3"/>
  <c r="I95" i="3"/>
  <c r="I94" i="3" s="1"/>
  <c r="K94" i="3"/>
  <c r="M93" i="3"/>
  <c r="K93" i="3"/>
  <c r="I93" i="3"/>
  <c r="M92" i="3"/>
  <c r="K92" i="3"/>
  <c r="I92" i="3"/>
  <c r="M91" i="3"/>
  <c r="K91" i="3"/>
  <c r="I91" i="3"/>
  <c r="M90" i="3"/>
  <c r="K90" i="3"/>
  <c r="I90" i="3"/>
  <c r="M89" i="3"/>
  <c r="K89" i="3"/>
  <c r="I89" i="3"/>
  <c r="M88" i="3"/>
  <c r="K88" i="3"/>
  <c r="K86" i="3" s="1"/>
  <c r="I88" i="3"/>
  <c r="M87" i="3"/>
  <c r="M86" i="3" s="1"/>
  <c r="K87" i="3"/>
  <c r="I87" i="3"/>
  <c r="I86" i="3" s="1"/>
  <c r="M85" i="3"/>
  <c r="K85" i="3"/>
  <c r="I85" i="3"/>
  <c r="M84" i="3"/>
  <c r="K84" i="3"/>
  <c r="I84" i="3"/>
  <c r="M83" i="3"/>
  <c r="K83" i="3"/>
  <c r="I83" i="3"/>
  <c r="M82" i="3"/>
  <c r="K82" i="3"/>
  <c r="I82" i="3"/>
  <c r="M81" i="3"/>
  <c r="K81" i="3"/>
  <c r="I81" i="3"/>
  <c r="M80" i="3"/>
  <c r="K80" i="3"/>
  <c r="I80" i="3"/>
  <c r="M79" i="3"/>
  <c r="K79" i="3"/>
  <c r="I79" i="3"/>
  <c r="M78" i="3"/>
  <c r="K78" i="3"/>
  <c r="I78" i="3"/>
  <c r="M77" i="3"/>
  <c r="K77" i="3"/>
  <c r="I77" i="3"/>
  <c r="M76" i="3"/>
  <c r="K76" i="3"/>
  <c r="I76" i="3"/>
  <c r="M75" i="3"/>
  <c r="K75" i="3"/>
  <c r="I75" i="3"/>
  <c r="M74" i="3"/>
  <c r="K74" i="3"/>
  <c r="I74" i="3"/>
  <c r="M73" i="3"/>
  <c r="K73" i="3"/>
  <c r="I73" i="3"/>
  <c r="M71" i="3"/>
  <c r="K71" i="3"/>
  <c r="I71" i="3"/>
  <c r="M70" i="3"/>
  <c r="K70" i="3"/>
  <c r="I70" i="3"/>
  <c r="M69" i="3"/>
  <c r="K69" i="3"/>
  <c r="I69" i="3"/>
  <c r="M68" i="3"/>
  <c r="K68" i="3"/>
  <c r="I68" i="3"/>
  <c r="M67" i="3"/>
  <c r="K67" i="3"/>
  <c r="I67" i="3"/>
  <c r="M65" i="3"/>
  <c r="K65" i="3"/>
  <c r="I65" i="3"/>
  <c r="M64" i="3"/>
  <c r="K64" i="3"/>
  <c r="I64" i="3"/>
  <c r="M63" i="3"/>
  <c r="K63" i="3"/>
  <c r="I63" i="3"/>
  <c r="M61" i="3"/>
  <c r="K61" i="3"/>
  <c r="I61" i="3"/>
  <c r="M60" i="3"/>
  <c r="K60" i="3"/>
  <c r="I60" i="3"/>
  <c r="M59" i="3"/>
  <c r="K59" i="3"/>
  <c r="I59" i="3"/>
  <c r="M58" i="3"/>
  <c r="K58" i="3"/>
  <c r="I58" i="3"/>
  <c r="M57" i="3"/>
  <c r="K57" i="3"/>
  <c r="K55" i="3" s="1"/>
  <c r="I57" i="3"/>
  <c r="M56" i="3"/>
  <c r="M55" i="3" s="1"/>
  <c r="K56" i="3"/>
  <c r="I56" i="3"/>
  <c r="I55" i="3" s="1"/>
  <c r="M53" i="3"/>
  <c r="M52" i="3" s="1"/>
  <c r="K53" i="3"/>
  <c r="I53" i="3"/>
  <c r="I52" i="3" s="1"/>
  <c r="K52" i="3"/>
  <c r="M51" i="3"/>
  <c r="K51" i="3"/>
  <c r="I51" i="3"/>
  <c r="I48" i="3" s="1"/>
  <c r="M49" i="3"/>
  <c r="K49" i="3"/>
  <c r="K48" i="3" s="1"/>
  <c r="I49" i="3"/>
  <c r="M48" i="3"/>
  <c r="M47" i="3"/>
  <c r="K47" i="3"/>
  <c r="I47" i="3"/>
  <c r="M46" i="3"/>
  <c r="K46" i="3"/>
  <c r="I46" i="3"/>
  <c r="M42" i="3"/>
  <c r="M41" i="3" s="1"/>
  <c r="K42" i="3"/>
  <c r="I42" i="3"/>
  <c r="I41" i="3"/>
  <c r="M39" i="3"/>
  <c r="K39" i="3"/>
  <c r="I39" i="3"/>
  <c r="M38" i="3"/>
  <c r="K38" i="3"/>
  <c r="I38" i="3"/>
  <c r="M36" i="3"/>
  <c r="K36" i="3"/>
  <c r="I36" i="3"/>
  <c r="M34" i="3"/>
  <c r="K34" i="3"/>
  <c r="I34" i="3"/>
  <c r="M32" i="3"/>
  <c r="K32" i="3"/>
  <c r="I32" i="3"/>
  <c r="M31" i="3"/>
  <c r="K31" i="3"/>
  <c r="I31" i="3"/>
  <c r="M29" i="3"/>
  <c r="K29" i="3"/>
  <c r="I29" i="3"/>
  <c r="M28" i="3"/>
  <c r="K28" i="3"/>
  <c r="I28" i="3"/>
  <c r="M26" i="3"/>
  <c r="K26" i="3"/>
  <c r="I26" i="3"/>
  <c r="M25" i="3"/>
  <c r="K25" i="3"/>
  <c r="I25" i="3"/>
  <c r="M20" i="3"/>
  <c r="K20" i="3"/>
  <c r="I20" i="3"/>
  <c r="M19" i="3"/>
  <c r="K19" i="3"/>
  <c r="I19" i="3"/>
  <c r="I15" i="3" s="1"/>
  <c r="I14" i="3" s="1"/>
  <c r="M16" i="3"/>
  <c r="K16" i="3"/>
  <c r="K15" i="3" s="1"/>
  <c r="I16" i="3"/>
  <c r="M15" i="3"/>
  <c r="C8" i="3"/>
  <c r="C7" i="3"/>
  <c r="C5" i="3"/>
  <c r="C4" i="3"/>
  <c r="C3" i="3"/>
  <c r="C2" i="3"/>
  <c r="I14" i="5" l="1"/>
  <c r="M14" i="5"/>
  <c r="K39" i="5"/>
  <c r="K58" i="5"/>
  <c r="K14" i="5" s="1"/>
  <c r="K127" i="5" s="1"/>
  <c r="I115" i="5"/>
  <c r="I114" i="5" s="1"/>
  <c r="M115" i="5"/>
  <c r="M114" i="5" s="1"/>
  <c r="I286" i="3"/>
  <c r="M14" i="3"/>
  <c r="M286" i="3" s="1"/>
  <c r="M96" i="3"/>
  <c r="K41" i="3"/>
  <c r="K152" i="3"/>
  <c r="J42" i="4"/>
  <c r="E42" i="4" s="1"/>
  <c r="J80" i="4"/>
  <c r="E80" i="4" s="1"/>
  <c r="J117" i="4"/>
  <c r="E117" i="4" s="1"/>
  <c r="J133" i="4"/>
  <c r="E133" i="4" s="1"/>
  <c r="J149" i="4"/>
  <c r="J158" i="4"/>
  <c r="E158" i="4" s="1"/>
  <c r="J191" i="4"/>
  <c r="E191" i="4" s="1"/>
  <c r="E149" i="4"/>
  <c r="J160" i="4"/>
  <c r="E160" i="4" s="1"/>
  <c r="E195" i="4"/>
  <c r="E14" i="4"/>
  <c r="J14" i="4" s="1"/>
  <c r="J20" i="4" s="1"/>
  <c r="E20" i="4" s="1"/>
  <c r="K14" i="3"/>
  <c r="K96" i="3"/>
  <c r="AY88" i="1"/>
  <c r="AX88" i="1"/>
  <c r="BI439" i="2"/>
  <c r="BH439" i="2"/>
  <c r="BG439" i="2"/>
  <c r="BE439" i="2"/>
  <c r="BK439" i="2"/>
  <c r="N439" i="2"/>
  <c r="BF439" i="2" s="1"/>
  <c r="BI438" i="2"/>
  <c r="BH438" i="2"/>
  <c r="BG438" i="2"/>
  <c r="BE438" i="2"/>
  <c r="BK438" i="2"/>
  <c r="N438" i="2" s="1"/>
  <c r="BF438" i="2"/>
  <c r="BI437" i="2"/>
  <c r="BH437" i="2"/>
  <c r="BG437" i="2"/>
  <c r="BE437" i="2"/>
  <c r="BK437" i="2"/>
  <c r="N437" i="2"/>
  <c r="BF437" i="2" s="1"/>
  <c r="BI436" i="2"/>
  <c r="BH436" i="2"/>
  <c r="BG436" i="2"/>
  <c r="BE436" i="2"/>
  <c r="BK436" i="2"/>
  <c r="N436" i="2" s="1"/>
  <c r="BF436" i="2"/>
  <c r="BI435" i="2"/>
  <c r="BH435" i="2"/>
  <c r="BG435" i="2"/>
  <c r="BE435" i="2"/>
  <c r="BK435" i="2"/>
  <c r="BK434" i="2"/>
  <c r="N434" i="2" s="1"/>
  <c r="N435" i="2"/>
  <c r="BF435" i="2" s="1"/>
  <c r="N113" i="2"/>
  <c r="BI433" i="2"/>
  <c r="BH433" i="2"/>
  <c r="BG433" i="2"/>
  <c r="BE433" i="2"/>
  <c r="AA433" i="2"/>
  <c r="AA432" i="2"/>
  <c r="AA431" i="2" s="1"/>
  <c r="Y433" i="2"/>
  <c r="Y432" i="2" s="1"/>
  <c r="Y431" i="2"/>
  <c r="W433" i="2"/>
  <c r="W432" i="2"/>
  <c r="W431" i="2" s="1"/>
  <c r="BK433" i="2"/>
  <c r="BK432" i="2" s="1"/>
  <c r="BK431" i="2" s="1"/>
  <c r="N432" i="2"/>
  <c r="N112" i="2" s="1"/>
  <c r="N431" i="2"/>
  <c r="N433" i="2"/>
  <c r="BF433" i="2"/>
  <c r="N111" i="2"/>
  <c r="BI427" i="2"/>
  <c r="BH427" i="2"/>
  <c r="BG427" i="2"/>
  <c r="BE427" i="2"/>
  <c r="AA427" i="2"/>
  <c r="AA426" i="2"/>
  <c r="Y427" i="2"/>
  <c r="Y426" i="2"/>
  <c r="W427" i="2"/>
  <c r="W426" i="2"/>
  <c r="BK427" i="2"/>
  <c r="BK426" i="2"/>
  <c r="N426" i="2" s="1"/>
  <c r="N427" i="2"/>
  <c r="BF427" i="2" s="1"/>
  <c r="N110" i="2"/>
  <c r="BI423" i="2"/>
  <c r="BH423" i="2"/>
  <c r="BG423" i="2"/>
  <c r="BE423" i="2"/>
  <c r="AA423" i="2"/>
  <c r="Y423" i="2"/>
  <c r="W423" i="2"/>
  <c r="BK423" i="2"/>
  <c r="N423" i="2"/>
  <c r="BF423" i="2"/>
  <c r="BI420" i="2"/>
  <c r="BH420" i="2"/>
  <c r="BG420" i="2"/>
  <c r="BE420" i="2"/>
  <c r="AA420" i="2"/>
  <c r="AA419" i="2"/>
  <c r="Y420" i="2"/>
  <c r="Y419" i="2"/>
  <c r="W420" i="2"/>
  <c r="W419" i="2"/>
  <c r="BK420" i="2"/>
  <c r="BK419" i="2"/>
  <c r="N419" i="2" s="1"/>
  <c r="N420" i="2"/>
  <c r="BF420" i="2" s="1"/>
  <c r="N109" i="2"/>
  <c r="BI418" i="2"/>
  <c r="BH418" i="2"/>
  <c r="BG418" i="2"/>
  <c r="BE418" i="2"/>
  <c r="AA418" i="2"/>
  <c r="Y418" i="2"/>
  <c r="W418" i="2"/>
  <c r="BK418" i="2"/>
  <c r="N418" i="2"/>
  <c r="BF418" i="2"/>
  <c r="BI417" i="2"/>
  <c r="BH417" i="2"/>
  <c r="BG417" i="2"/>
  <c r="BE417" i="2"/>
  <c r="AA417" i="2"/>
  <c r="Y417" i="2"/>
  <c r="W417" i="2"/>
  <c r="BK417" i="2"/>
  <c r="N417" i="2"/>
  <c r="BF417" i="2"/>
  <c r="BI409" i="2"/>
  <c r="BH409" i="2"/>
  <c r="BG409" i="2"/>
  <c r="BE409" i="2"/>
  <c r="AA409" i="2"/>
  <c r="AA408" i="2"/>
  <c r="Y409" i="2"/>
  <c r="Y408" i="2"/>
  <c r="W409" i="2"/>
  <c r="W408" i="2"/>
  <c r="BK409" i="2"/>
  <c r="BK408" i="2"/>
  <c r="N408" i="2" s="1"/>
  <c r="N409" i="2"/>
  <c r="BF409" i="2" s="1"/>
  <c r="N108" i="2"/>
  <c r="BI407" i="2"/>
  <c r="BH407" i="2"/>
  <c r="BG407" i="2"/>
  <c r="BE407" i="2"/>
  <c r="AA407" i="2"/>
  <c r="Y407" i="2"/>
  <c r="W407" i="2"/>
  <c r="BK407" i="2"/>
  <c r="N407" i="2"/>
  <c r="BF407" i="2"/>
  <c r="BI406" i="2"/>
  <c r="BH406" i="2"/>
  <c r="BG406" i="2"/>
  <c r="BE406" i="2"/>
  <c r="AA406" i="2"/>
  <c r="Y406" i="2"/>
  <c r="W406" i="2"/>
  <c r="BK406" i="2"/>
  <c r="N406" i="2"/>
  <c r="BF406" i="2"/>
  <c r="BI405" i="2"/>
  <c r="BH405" i="2"/>
  <c r="BG405" i="2"/>
  <c r="BE405" i="2"/>
  <c r="AA405" i="2"/>
  <c r="Y405" i="2"/>
  <c r="W405" i="2"/>
  <c r="BK405" i="2"/>
  <c r="N405" i="2"/>
  <c r="BF405" i="2"/>
  <c r="BI404" i="2"/>
  <c r="BH404" i="2"/>
  <c r="BG404" i="2"/>
  <c r="BE404" i="2"/>
  <c r="AA404" i="2"/>
  <c r="Y404" i="2"/>
  <c r="W404" i="2"/>
  <c r="BK404" i="2"/>
  <c r="N404" i="2"/>
  <c r="BF404" i="2"/>
  <c r="BI403" i="2"/>
  <c r="BH403" i="2"/>
  <c r="BG403" i="2"/>
  <c r="BE403" i="2"/>
  <c r="AA403" i="2"/>
  <c r="Y403" i="2"/>
  <c r="W403" i="2"/>
  <c r="BK403" i="2"/>
  <c r="N403" i="2"/>
  <c r="BF403" i="2"/>
  <c r="BI398" i="2"/>
  <c r="BH398" i="2"/>
  <c r="BG398" i="2"/>
  <c r="BE398" i="2"/>
  <c r="AA398" i="2"/>
  <c r="Y398" i="2"/>
  <c r="W398" i="2"/>
  <c r="BK398" i="2"/>
  <c r="N398" i="2"/>
  <c r="BF398" i="2"/>
  <c r="BI397" i="2"/>
  <c r="BH397" i="2"/>
  <c r="BG397" i="2"/>
  <c r="BE397" i="2"/>
  <c r="AA397" i="2"/>
  <c r="Y397" i="2"/>
  <c r="W397" i="2"/>
  <c r="BK397" i="2"/>
  <c r="N397" i="2"/>
  <c r="BF397" i="2"/>
  <c r="BI396" i="2"/>
  <c r="BH396" i="2"/>
  <c r="BG396" i="2"/>
  <c r="BE396" i="2"/>
  <c r="AA396" i="2"/>
  <c r="AA395" i="2"/>
  <c r="Y396" i="2"/>
  <c r="Y395" i="2"/>
  <c r="W396" i="2"/>
  <c r="W395" i="2"/>
  <c r="BK396" i="2"/>
  <c r="BK395" i="2"/>
  <c r="N395" i="2" s="1"/>
  <c r="N396" i="2"/>
  <c r="BF396" i="2" s="1"/>
  <c r="N107" i="2"/>
  <c r="BI394" i="2"/>
  <c r="BH394" i="2"/>
  <c r="BG394" i="2"/>
  <c r="BE394" i="2"/>
  <c r="AA394" i="2"/>
  <c r="Y394" i="2"/>
  <c r="W394" i="2"/>
  <c r="BK394" i="2"/>
  <c r="N394" i="2"/>
  <c r="BF394" i="2"/>
  <c r="BI393" i="2"/>
  <c r="BH393" i="2"/>
  <c r="BG393" i="2"/>
  <c r="BE393" i="2"/>
  <c r="AA393" i="2"/>
  <c r="Y393" i="2"/>
  <c r="W393" i="2"/>
  <c r="BK393" i="2"/>
  <c r="N393" i="2"/>
  <c r="BF393" i="2"/>
  <c r="BI385" i="2"/>
  <c r="BH385" i="2"/>
  <c r="BG385" i="2"/>
  <c r="BE385" i="2"/>
  <c r="AA385" i="2"/>
  <c r="Y385" i="2"/>
  <c r="W385" i="2"/>
  <c r="BK385" i="2"/>
  <c r="N385" i="2"/>
  <c r="BF385" i="2"/>
  <c r="BI384" i="2"/>
  <c r="BH384" i="2"/>
  <c r="BG384" i="2"/>
  <c r="BE384" i="2"/>
  <c r="AA384" i="2"/>
  <c r="Y384" i="2"/>
  <c r="W384" i="2"/>
  <c r="BK384" i="2"/>
  <c r="N384" i="2"/>
  <c r="BF384" i="2"/>
  <c r="BI383" i="2"/>
  <c r="BH383" i="2"/>
  <c r="BG383" i="2"/>
  <c r="BE383" i="2"/>
  <c r="AA383" i="2"/>
  <c r="AA382" i="2"/>
  <c r="Y383" i="2"/>
  <c r="Y382" i="2"/>
  <c r="W383" i="2"/>
  <c r="W382" i="2"/>
  <c r="BK383" i="2"/>
  <c r="BK382" i="2"/>
  <c r="N382" i="2" s="1"/>
  <c r="N383" i="2"/>
  <c r="BF383" i="2" s="1"/>
  <c r="N106" i="2"/>
  <c r="BI381" i="2"/>
  <c r="BH381" i="2"/>
  <c r="BG381" i="2"/>
  <c r="BE381" i="2"/>
  <c r="AA381" i="2"/>
  <c r="AA380" i="2"/>
  <c r="Y381" i="2"/>
  <c r="Y380" i="2"/>
  <c r="W381" i="2"/>
  <c r="W380" i="2"/>
  <c r="BK381" i="2"/>
  <c r="BK380" i="2"/>
  <c r="N380" i="2" s="1"/>
  <c r="N381" i="2"/>
  <c r="BF381" i="2" s="1"/>
  <c r="N105" i="2"/>
  <c r="BI379" i="2"/>
  <c r="BH379" i="2"/>
  <c r="BG379" i="2"/>
  <c r="BE379" i="2"/>
  <c r="AA379" i="2"/>
  <c r="Y379" i="2"/>
  <c r="W379" i="2"/>
  <c r="BK379" i="2"/>
  <c r="N379" i="2"/>
  <c r="BF379" i="2"/>
  <c r="BI378" i="2"/>
  <c r="BH378" i="2"/>
  <c r="BG378" i="2"/>
  <c r="BE378" i="2"/>
  <c r="AA378" i="2"/>
  <c r="Y378" i="2"/>
  <c r="W378" i="2"/>
  <c r="BK378" i="2"/>
  <c r="N378" i="2"/>
  <c r="BF378" i="2"/>
  <c r="BI377" i="2"/>
  <c r="BH377" i="2"/>
  <c r="BG377" i="2"/>
  <c r="BE377" i="2"/>
  <c r="AA377" i="2"/>
  <c r="Y377" i="2"/>
  <c r="W377" i="2"/>
  <c r="BK377" i="2"/>
  <c r="N377" i="2"/>
  <c r="BF377" i="2"/>
  <c r="BI376" i="2"/>
  <c r="BH376" i="2"/>
  <c r="BG376" i="2"/>
  <c r="BE376" i="2"/>
  <c r="AA376" i="2"/>
  <c r="Y376" i="2"/>
  <c r="W376" i="2"/>
  <c r="BK376" i="2"/>
  <c r="N376" i="2"/>
  <c r="BF376" i="2"/>
  <c r="BI375" i="2"/>
  <c r="BH375" i="2"/>
  <c r="BG375" i="2"/>
  <c r="BE375" i="2"/>
  <c r="AA375" i="2"/>
  <c r="Y375" i="2"/>
  <c r="W375" i="2"/>
  <c r="BK375" i="2"/>
  <c r="N375" i="2"/>
  <c r="BF375" i="2"/>
  <c r="BI374" i="2"/>
  <c r="BH374" i="2"/>
  <c r="BG374" i="2"/>
  <c r="BE374" i="2"/>
  <c r="AA374" i="2"/>
  <c r="Y374" i="2"/>
  <c r="W374" i="2"/>
  <c r="BK374" i="2"/>
  <c r="N374" i="2"/>
  <c r="BF374" i="2"/>
  <c r="BI373" i="2"/>
  <c r="BH373" i="2"/>
  <c r="BG373" i="2"/>
  <c r="BE373" i="2"/>
  <c r="AA373" i="2"/>
  <c r="Y373" i="2"/>
  <c r="W373" i="2"/>
  <c r="BK373" i="2"/>
  <c r="N373" i="2"/>
  <c r="BF373" i="2"/>
  <c r="BI372" i="2"/>
  <c r="BH372" i="2"/>
  <c r="BG372" i="2"/>
  <c r="BE372" i="2"/>
  <c r="AA372" i="2"/>
  <c r="Y372" i="2"/>
  <c r="W372" i="2"/>
  <c r="BK372" i="2"/>
  <c r="N372" i="2"/>
  <c r="BF372" i="2"/>
  <c r="BI371" i="2"/>
  <c r="BH371" i="2"/>
  <c r="BG371" i="2"/>
  <c r="BE371" i="2"/>
  <c r="AA371" i="2"/>
  <c r="Y371" i="2"/>
  <c r="W371" i="2"/>
  <c r="BK371" i="2"/>
  <c r="N371" i="2"/>
  <c r="BF371" i="2"/>
  <c r="BI370" i="2"/>
  <c r="BH370" i="2"/>
  <c r="BG370" i="2"/>
  <c r="BE370" i="2"/>
  <c r="AA370" i="2"/>
  <c r="Y370" i="2"/>
  <c r="W370" i="2"/>
  <c r="BK370" i="2"/>
  <c r="N370" i="2"/>
  <c r="BF370" i="2"/>
  <c r="BI369" i="2"/>
  <c r="BH369" i="2"/>
  <c r="BG369" i="2"/>
  <c r="BE369" i="2"/>
  <c r="AA369" i="2"/>
  <c r="Y369" i="2"/>
  <c r="W369" i="2"/>
  <c r="BK369" i="2"/>
  <c r="N369" i="2"/>
  <c r="BF369" i="2"/>
  <c r="BI368" i="2"/>
  <c r="BH368" i="2"/>
  <c r="BG368" i="2"/>
  <c r="BE368" i="2"/>
  <c r="AA368" i="2"/>
  <c r="Y368" i="2"/>
  <c r="W368" i="2"/>
  <c r="BK368" i="2"/>
  <c r="N368" i="2"/>
  <c r="BF368" i="2"/>
  <c r="BI367" i="2"/>
  <c r="BH367" i="2"/>
  <c r="BG367" i="2"/>
  <c r="BE367" i="2"/>
  <c r="AA367" i="2"/>
  <c r="Y367" i="2"/>
  <c r="W367" i="2"/>
  <c r="BK367" i="2"/>
  <c r="N367" i="2"/>
  <c r="BF367" i="2"/>
  <c r="BI366" i="2"/>
  <c r="BH366" i="2"/>
  <c r="BG366" i="2"/>
  <c r="BE366" i="2"/>
  <c r="AA366" i="2"/>
  <c r="Y366" i="2"/>
  <c r="W366" i="2"/>
  <c r="BK366" i="2"/>
  <c r="N366" i="2"/>
  <c r="BF366" i="2"/>
  <c r="BI365" i="2"/>
  <c r="BH365" i="2"/>
  <c r="BG365" i="2"/>
  <c r="BE365" i="2"/>
  <c r="AA365" i="2"/>
  <c r="Y365" i="2"/>
  <c r="W365" i="2"/>
  <c r="BK365" i="2"/>
  <c r="N365" i="2"/>
  <c r="BF365" i="2"/>
  <c r="BI364" i="2"/>
  <c r="BH364" i="2"/>
  <c r="BG364" i="2"/>
  <c r="BE364" i="2"/>
  <c r="AA364" i="2"/>
  <c r="Y364" i="2"/>
  <c r="W364" i="2"/>
  <c r="BK364" i="2"/>
  <c r="N364" i="2"/>
  <c r="BF364" i="2"/>
  <c r="BI363" i="2"/>
  <c r="BH363" i="2"/>
  <c r="BG363" i="2"/>
  <c r="BE363" i="2"/>
  <c r="AA363" i="2"/>
  <c r="Y363" i="2"/>
  <c r="W363" i="2"/>
  <c r="BK363" i="2"/>
  <c r="N363" i="2"/>
  <c r="BF363" i="2"/>
  <c r="BI362" i="2"/>
  <c r="BH362" i="2"/>
  <c r="BG362" i="2"/>
  <c r="BE362" i="2"/>
  <c r="AA362" i="2"/>
  <c r="Y362" i="2"/>
  <c r="W362" i="2"/>
  <c r="BK362" i="2"/>
  <c r="N362" i="2"/>
  <c r="BF362" i="2"/>
  <c r="BI361" i="2"/>
  <c r="BH361" i="2"/>
  <c r="BG361" i="2"/>
  <c r="BE361" i="2"/>
  <c r="AA361" i="2"/>
  <c r="Y361" i="2"/>
  <c r="W361" i="2"/>
  <c r="BK361" i="2"/>
  <c r="N361" i="2"/>
  <c r="BF361" i="2"/>
  <c r="BI360" i="2"/>
  <c r="BH360" i="2"/>
  <c r="BG360" i="2"/>
  <c r="BE360" i="2"/>
  <c r="AA360" i="2"/>
  <c r="Y360" i="2"/>
  <c r="W360" i="2"/>
  <c r="BK360" i="2"/>
  <c r="N360" i="2"/>
  <c r="BF360" i="2"/>
  <c r="BI359" i="2"/>
  <c r="BH359" i="2"/>
  <c r="BG359" i="2"/>
  <c r="BE359" i="2"/>
  <c r="AA359" i="2"/>
  <c r="Y359" i="2"/>
  <c r="W359" i="2"/>
  <c r="BK359" i="2"/>
  <c r="N359" i="2"/>
  <c r="BF359" i="2"/>
  <c r="BI358" i="2"/>
  <c r="BH358" i="2"/>
  <c r="BG358" i="2"/>
  <c r="BE358" i="2"/>
  <c r="AA358" i="2"/>
  <c r="Y358" i="2"/>
  <c r="W358" i="2"/>
  <c r="BK358" i="2"/>
  <c r="N358" i="2"/>
  <c r="BF358" i="2"/>
  <c r="BI357" i="2"/>
  <c r="BH357" i="2"/>
  <c r="BG357" i="2"/>
  <c r="BE357" i="2"/>
  <c r="AA357" i="2"/>
  <c r="AA356" i="2"/>
  <c r="Y357" i="2"/>
  <c r="Y356" i="2"/>
  <c r="W357" i="2"/>
  <c r="W356" i="2"/>
  <c r="BK357" i="2"/>
  <c r="BK356" i="2"/>
  <c r="N356" i="2" s="1"/>
  <c r="N104" i="2" s="1"/>
  <c r="N357" i="2"/>
  <c r="BF357" i="2" s="1"/>
  <c r="BI355" i="2"/>
  <c r="BH355" i="2"/>
  <c r="BG355" i="2"/>
  <c r="BE355" i="2"/>
  <c r="AA355" i="2"/>
  <c r="Y355" i="2"/>
  <c r="W355" i="2"/>
  <c r="BK355" i="2"/>
  <c r="N355" i="2"/>
  <c r="BF355" i="2"/>
  <c r="BI354" i="2"/>
  <c r="BH354" i="2"/>
  <c r="BG354" i="2"/>
  <c r="BE354" i="2"/>
  <c r="AA354" i="2"/>
  <c r="Y354" i="2"/>
  <c r="W354" i="2"/>
  <c r="BK354" i="2"/>
  <c r="N354" i="2"/>
  <c r="BF354" i="2"/>
  <c r="BI353" i="2"/>
  <c r="BH353" i="2"/>
  <c r="BG353" i="2"/>
  <c r="BE353" i="2"/>
  <c r="AA353" i="2"/>
  <c r="Y353" i="2"/>
  <c r="W353" i="2"/>
  <c r="BK353" i="2"/>
  <c r="N353" i="2"/>
  <c r="BF353" i="2"/>
  <c r="BI350" i="2"/>
  <c r="BH350" i="2"/>
  <c r="BG350" i="2"/>
  <c r="BE350" i="2"/>
  <c r="AA350" i="2"/>
  <c r="AA349" i="2"/>
  <c r="Y350" i="2"/>
  <c r="Y349" i="2"/>
  <c r="W350" i="2"/>
  <c r="W349" i="2"/>
  <c r="BK350" i="2"/>
  <c r="BK349" i="2"/>
  <c r="N349" i="2" s="1"/>
  <c r="N103" i="2" s="1"/>
  <c r="N350" i="2"/>
  <c r="BF350" i="2" s="1"/>
  <c r="BI348" i="2"/>
  <c r="BH348" i="2"/>
  <c r="BG348" i="2"/>
  <c r="BE348" i="2"/>
  <c r="AA348" i="2"/>
  <c r="Y348" i="2"/>
  <c r="W348" i="2"/>
  <c r="BK348" i="2"/>
  <c r="N348" i="2"/>
  <c r="BF348" i="2"/>
  <c r="BI347" i="2"/>
  <c r="BH347" i="2"/>
  <c r="BG347" i="2"/>
  <c r="BE347" i="2"/>
  <c r="AA347" i="2"/>
  <c r="Y347" i="2"/>
  <c r="W347" i="2"/>
  <c r="BK347" i="2"/>
  <c r="N347" i="2"/>
  <c r="BF347" i="2"/>
  <c r="BI346" i="2"/>
  <c r="BH346" i="2"/>
  <c r="BG346" i="2"/>
  <c r="BE346" i="2"/>
  <c r="AA346" i="2"/>
  <c r="Y346" i="2"/>
  <c r="W346" i="2"/>
  <c r="BK346" i="2"/>
  <c r="N346" i="2"/>
  <c r="BF346" i="2"/>
  <c r="BI341" i="2"/>
  <c r="BH341" i="2"/>
  <c r="BG341" i="2"/>
  <c r="BE341" i="2"/>
  <c r="AA341" i="2"/>
  <c r="Y341" i="2"/>
  <c r="W341" i="2"/>
  <c r="BK341" i="2"/>
  <c r="N341" i="2"/>
  <c r="BF341" i="2"/>
  <c r="BI332" i="2"/>
  <c r="BH332" i="2"/>
  <c r="BG332" i="2"/>
  <c r="BE332" i="2"/>
  <c r="AA332" i="2"/>
  <c r="Y332" i="2"/>
  <c r="W332" i="2"/>
  <c r="BK332" i="2"/>
  <c r="N332" i="2"/>
  <c r="BF332" i="2"/>
  <c r="BI329" i="2"/>
  <c r="BH329" i="2"/>
  <c r="BG329" i="2"/>
  <c r="BE329" i="2"/>
  <c r="AA329" i="2"/>
  <c r="AA328" i="2"/>
  <c r="Y329" i="2"/>
  <c r="Y328" i="2"/>
  <c r="W329" i="2"/>
  <c r="W328" i="2"/>
  <c r="BK329" i="2"/>
  <c r="BK328" i="2"/>
  <c r="N328" i="2" s="1"/>
  <c r="N102" i="2" s="1"/>
  <c r="N329" i="2"/>
  <c r="BF329" i="2" s="1"/>
  <c r="BI327" i="2"/>
  <c r="BH327" i="2"/>
  <c r="BG327" i="2"/>
  <c r="BE327" i="2"/>
  <c r="AA327" i="2"/>
  <c r="AA326" i="2"/>
  <c r="Y327" i="2"/>
  <c r="Y326" i="2"/>
  <c r="W327" i="2"/>
  <c r="W326" i="2"/>
  <c r="BK327" i="2"/>
  <c r="BK326" i="2"/>
  <c r="N326" i="2" s="1"/>
  <c r="N327" i="2"/>
  <c r="BF327" i="2" s="1"/>
  <c r="N101" i="2"/>
  <c r="BI325" i="2"/>
  <c r="BH325" i="2"/>
  <c r="BG325" i="2"/>
  <c r="BE325" i="2"/>
  <c r="AA325" i="2"/>
  <c r="AA324" i="2"/>
  <c r="Y325" i="2"/>
  <c r="Y324" i="2"/>
  <c r="W325" i="2"/>
  <c r="W324" i="2"/>
  <c r="BK325" i="2"/>
  <c r="BK324" i="2"/>
  <c r="N324" i="2" s="1"/>
  <c r="N100" i="2" s="1"/>
  <c r="N325" i="2"/>
  <c r="BF325" i="2" s="1"/>
  <c r="BI323" i="2"/>
  <c r="BH323" i="2"/>
  <c r="BG323" i="2"/>
  <c r="BE323" i="2"/>
  <c r="AA323" i="2"/>
  <c r="AA322" i="2"/>
  <c r="Y323" i="2"/>
  <c r="Y322" i="2"/>
  <c r="W323" i="2"/>
  <c r="W322" i="2"/>
  <c r="BK323" i="2"/>
  <c r="BK322" i="2"/>
  <c r="N322" i="2" s="1"/>
  <c r="N99" i="2" s="1"/>
  <c r="N323" i="2"/>
  <c r="BF323" i="2" s="1"/>
  <c r="BI321" i="2"/>
  <c r="BH321" i="2"/>
  <c r="BG321" i="2"/>
  <c r="BE321" i="2"/>
  <c r="AA321" i="2"/>
  <c r="Y321" i="2"/>
  <c r="W321" i="2"/>
  <c r="BK321" i="2"/>
  <c r="N321" i="2"/>
  <c r="BF321" i="2"/>
  <c r="BI320" i="2"/>
  <c r="BH320" i="2"/>
  <c r="BG320" i="2"/>
  <c r="BE320" i="2"/>
  <c r="AA320" i="2"/>
  <c r="Y320" i="2"/>
  <c r="W320" i="2"/>
  <c r="BK320" i="2"/>
  <c r="N320" i="2"/>
  <c r="BF320" i="2"/>
  <c r="BI319" i="2"/>
  <c r="BH319" i="2"/>
  <c r="BG319" i="2"/>
  <c r="BE319" i="2"/>
  <c r="AA319" i="2"/>
  <c r="Y319" i="2"/>
  <c r="W319" i="2"/>
  <c r="BK319" i="2"/>
  <c r="N319" i="2"/>
  <c r="BF319" i="2"/>
  <c r="BI318" i="2"/>
  <c r="BH318" i="2"/>
  <c r="BG318" i="2"/>
  <c r="BE318" i="2"/>
  <c r="AA318" i="2"/>
  <c r="Y318" i="2"/>
  <c r="W318" i="2"/>
  <c r="BK318" i="2"/>
  <c r="N318" i="2"/>
  <c r="BF318" i="2"/>
  <c r="BI317" i="2"/>
  <c r="BH317" i="2"/>
  <c r="BG317" i="2"/>
  <c r="BE317" i="2"/>
  <c r="AA317" i="2"/>
  <c r="Y317" i="2"/>
  <c r="W317" i="2"/>
  <c r="BK317" i="2"/>
  <c r="N317" i="2"/>
  <c r="BF317" i="2"/>
  <c r="BI316" i="2"/>
  <c r="BH316" i="2"/>
  <c r="BG316" i="2"/>
  <c r="BE316" i="2"/>
  <c r="AA316" i="2"/>
  <c r="Y316" i="2"/>
  <c r="W316" i="2"/>
  <c r="BK316" i="2"/>
  <c r="N316" i="2"/>
  <c r="BF316" i="2"/>
  <c r="BI313" i="2"/>
  <c r="BH313" i="2"/>
  <c r="BG313" i="2"/>
  <c r="BE313" i="2"/>
  <c r="AA313" i="2"/>
  <c r="Y313" i="2"/>
  <c r="W313" i="2"/>
  <c r="BK313" i="2"/>
  <c r="N313" i="2"/>
  <c r="BF313" i="2"/>
  <c r="BI312" i="2"/>
  <c r="BH312" i="2"/>
  <c r="BG312" i="2"/>
  <c r="BE312" i="2"/>
  <c r="AA312" i="2"/>
  <c r="AA311" i="2"/>
  <c r="Y312" i="2"/>
  <c r="Y311" i="2"/>
  <c r="W312" i="2"/>
  <c r="W311" i="2"/>
  <c r="BK312" i="2"/>
  <c r="BK311" i="2"/>
  <c r="N311" i="2" s="1"/>
  <c r="N98" i="2" s="1"/>
  <c r="N312" i="2"/>
  <c r="BF312" i="2" s="1"/>
  <c r="BI310" i="2"/>
  <c r="BH310" i="2"/>
  <c r="BG310" i="2"/>
  <c r="BE310" i="2"/>
  <c r="AA310" i="2"/>
  <c r="Y310" i="2"/>
  <c r="W310" i="2"/>
  <c r="BK310" i="2"/>
  <c r="N310" i="2"/>
  <c r="BF310" i="2"/>
  <c r="BI309" i="2"/>
  <c r="BH309" i="2"/>
  <c r="BG309" i="2"/>
  <c r="BE309" i="2"/>
  <c r="AA309" i="2"/>
  <c r="Y309" i="2"/>
  <c r="W309" i="2"/>
  <c r="BK309" i="2"/>
  <c r="N309" i="2"/>
  <c r="BF309" i="2"/>
  <c r="BI308" i="2"/>
  <c r="BH308" i="2"/>
  <c r="BG308" i="2"/>
  <c r="BE308" i="2"/>
  <c r="AA308" i="2"/>
  <c r="Y308" i="2"/>
  <c r="W308" i="2"/>
  <c r="BK308" i="2"/>
  <c r="N308" i="2"/>
  <c r="BF308" i="2"/>
  <c r="BI307" i="2"/>
  <c r="BH307" i="2"/>
  <c r="BG307" i="2"/>
  <c r="BE307" i="2"/>
  <c r="AA307" i="2"/>
  <c r="Y307" i="2"/>
  <c r="W307" i="2"/>
  <c r="BK307" i="2"/>
  <c r="N307" i="2"/>
  <c r="BF307" i="2"/>
  <c r="BI306" i="2"/>
  <c r="BH306" i="2"/>
  <c r="BG306" i="2"/>
  <c r="BE306" i="2"/>
  <c r="AA306" i="2"/>
  <c r="Y306" i="2"/>
  <c r="W306" i="2"/>
  <c r="BK306" i="2"/>
  <c r="N306" i="2"/>
  <c r="BF306" i="2"/>
  <c r="BI305" i="2"/>
  <c r="BH305" i="2"/>
  <c r="BG305" i="2"/>
  <c r="BE305" i="2"/>
  <c r="AA305" i="2"/>
  <c r="Y305" i="2"/>
  <c r="W305" i="2"/>
  <c r="BK305" i="2"/>
  <c r="N305" i="2"/>
  <c r="BF305" i="2"/>
  <c r="BI301" i="2"/>
  <c r="BH301" i="2"/>
  <c r="BG301" i="2"/>
  <c r="BE301" i="2"/>
  <c r="AA301" i="2"/>
  <c r="Y301" i="2"/>
  <c r="W301" i="2"/>
  <c r="BK301" i="2"/>
  <c r="N301" i="2"/>
  <c r="BF301" i="2"/>
  <c r="BI300" i="2"/>
  <c r="BH300" i="2"/>
  <c r="BG300" i="2"/>
  <c r="BE300" i="2"/>
  <c r="AA300" i="2"/>
  <c r="Y300" i="2"/>
  <c r="W300" i="2"/>
  <c r="BK300" i="2"/>
  <c r="N300" i="2"/>
  <c r="BF300" i="2"/>
  <c r="BI299" i="2"/>
  <c r="BH299" i="2"/>
  <c r="BG299" i="2"/>
  <c r="BE299" i="2"/>
  <c r="AA299" i="2"/>
  <c r="Y299" i="2"/>
  <c r="W299" i="2"/>
  <c r="BK299" i="2"/>
  <c r="N299" i="2"/>
  <c r="BF299" i="2"/>
  <c r="BI295" i="2"/>
  <c r="BH295" i="2"/>
  <c r="BG295" i="2"/>
  <c r="BE295" i="2"/>
  <c r="AA295" i="2"/>
  <c r="Y295" i="2"/>
  <c r="W295" i="2"/>
  <c r="BK295" i="2"/>
  <c r="N295" i="2"/>
  <c r="BF295" i="2"/>
  <c r="BI294" i="2"/>
  <c r="BH294" i="2"/>
  <c r="BG294" i="2"/>
  <c r="BE294" i="2"/>
  <c r="AA294" i="2"/>
  <c r="Y294" i="2"/>
  <c r="W294" i="2"/>
  <c r="BK294" i="2"/>
  <c r="N294" i="2"/>
  <c r="BF294" i="2"/>
  <c r="BI293" i="2"/>
  <c r="BH293" i="2"/>
  <c r="BG293" i="2"/>
  <c r="BE293" i="2"/>
  <c r="AA293" i="2"/>
  <c r="Y293" i="2"/>
  <c r="W293" i="2"/>
  <c r="BK293" i="2"/>
  <c r="N293" i="2"/>
  <c r="BF293" i="2"/>
  <c r="BI292" i="2"/>
  <c r="BH292" i="2"/>
  <c r="BG292" i="2"/>
  <c r="BE292" i="2"/>
  <c r="AA292" i="2"/>
  <c r="Y292" i="2"/>
  <c r="W292" i="2"/>
  <c r="BK292" i="2"/>
  <c r="N292" i="2"/>
  <c r="BF292" i="2"/>
  <c r="BI291" i="2"/>
  <c r="BH291" i="2"/>
  <c r="BG291" i="2"/>
  <c r="BE291" i="2"/>
  <c r="AA291" i="2"/>
  <c r="Y291" i="2"/>
  <c r="W291" i="2"/>
  <c r="BK291" i="2"/>
  <c r="N291" i="2"/>
  <c r="BF291" i="2"/>
  <c r="BI290" i="2"/>
  <c r="BH290" i="2"/>
  <c r="BG290" i="2"/>
  <c r="BE290" i="2"/>
  <c r="AA290" i="2"/>
  <c r="AA289" i="2"/>
  <c r="Y290" i="2"/>
  <c r="Y289" i="2"/>
  <c r="W290" i="2"/>
  <c r="W289" i="2"/>
  <c r="BK290" i="2"/>
  <c r="BK289" i="2"/>
  <c r="N289" i="2" s="1"/>
  <c r="N97" i="2" s="1"/>
  <c r="N290" i="2"/>
  <c r="BF290" i="2" s="1"/>
  <c r="BI288" i="2"/>
  <c r="BH288" i="2"/>
  <c r="BG288" i="2"/>
  <c r="BE288" i="2"/>
  <c r="AA288" i="2"/>
  <c r="Y288" i="2"/>
  <c r="W288" i="2"/>
  <c r="BK288" i="2"/>
  <c r="N288" i="2"/>
  <c r="BF288" i="2"/>
  <c r="BI287" i="2"/>
  <c r="BH287" i="2"/>
  <c r="BG287" i="2"/>
  <c r="BE287" i="2"/>
  <c r="AA287" i="2"/>
  <c r="Y287" i="2"/>
  <c r="W287" i="2"/>
  <c r="BK287" i="2"/>
  <c r="N287" i="2"/>
  <c r="BF287" i="2"/>
  <c r="BI284" i="2"/>
  <c r="BH284" i="2"/>
  <c r="BG284" i="2"/>
  <c r="BE284" i="2"/>
  <c r="AA284" i="2"/>
  <c r="Y284" i="2"/>
  <c r="W284" i="2"/>
  <c r="BK284" i="2"/>
  <c r="N284" i="2"/>
  <c r="BF284" i="2"/>
  <c r="BI283" i="2"/>
  <c r="BH283" i="2"/>
  <c r="BG283" i="2"/>
  <c r="BE283" i="2"/>
  <c r="AA283" i="2"/>
  <c r="Y283" i="2"/>
  <c r="W283" i="2"/>
  <c r="BK283" i="2"/>
  <c r="N283" i="2"/>
  <c r="BF283" i="2"/>
  <c r="BI282" i="2"/>
  <c r="BH282" i="2"/>
  <c r="BG282" i="2"/>
  <c r="BE282" i="2"/>
  <c r="AA282" i="2"/>
  <c r="AA281" i="2"/>
  <c r="AA280" i="2" s="1"/>
  <c r="Y282" i="2"/>
  <c r="W282" i="2"/>
  <c r="W281" i="2"/>
  <c r="W280" i="2" s="1"/>
  <c r="BK282" i="2"/>
  <c r="N282" i="2"/>
  <c r="BF282" i="2"/>
  <c r="BI279" i="2"/>
  <c r="BH279" i="2"/>
  <c r="BG279" i="2"/>
  <c r="BE279" i="2"/>
  <c r="AA279" i="2"/>
  <c r="AA278" i="2"/>
  <c r="Y279" i="2"/>
  <c r="Y278" i="2"/>
  <c r="W279" i="2"/>
  <c r="W278" i="2"/>
  <c r="BK279" i="2"/>
  <c r="BK278" i="2"/>
  <c r="N278" i="2" s="1"/>
  <c r="N94" i="2" s="1"/>
  <c r="N279" i="2"/>
  <c r="BF279" i="2" s="1"/>
  <c r="BI277" i="2"/>
  <c r="BH277" i="2"/>
  <c r="BG277" i="2"/>
  <c r="BE277" i="2"/>
  <c r="AA277" i="2"/>
  <c r="Y277" i="2"/>
  <c r="W277" i="2"/>
  <c r="BK277" i="2"/>
  <c r="N277" i="2"/>
  <c r="BF277" i="2"/>
  <c r="BI275" i="2"/>
  <c r="BH275" i="2"/>
  <c r="BG275" i="2"/>
  <c r="BE275" i="2"/>
  <c r="AA275" i="2"/>
  <c r="Y275" i="2"/>
  <c r="W275" i="2"/>
  <c r="BK275" i="2"/>
  <c r="N275" i="2"/>
  <c r="BF275" i="2"/>
  <c r="BI274" i="2"/>
  <c r="BH274" i="2"/>
  <c r="BG274" i="2"/>
  <c r="BE274" i="2"/>
  <c r="AA274" i="2"/>
  <c r="Y274" i="2"/>
  <c r="W274" i="2"/>
  <c r="BK274" i="2"/>
  <c r="N274" i="2"/>
  <c r="BF274" i="2"/>
  <c r="BI273" i="2"/>
  <c r="BH273" i="2"/>
  <c r="BG273" i="2"/>
  <c r="BE273" i="2"/>
  <c r="AA273" i="2"/>
  <c r="Y273" i="2"/>
  <c r="W273" i="2"/>
  <c r="BK273" i="2"/>
  <c r="N273" i="2"/>
  <c r="BF273" i="2"/>
  <c r="BI268" i="2"/>
  <c r="BH268" i="2"/>
  <c r="BG268" i="2"/>
  <c r="BE268" i="2"/>
  <c r="AA268" i="2"/>
  <c r="Y268" i="2"/>
  <c r="W268" i="2"/>
  <c r="BK268" i="2"/>
  <c r="N268" i="2"/>
  <c r="BF268" i="2"/>
  <c r="BI267" i="2"/>
  <c r="BH267" i="2"/>
  <c r="BG267" i="2"/>
  <c r="BE267" i="2"/>
  <c r="AA267" i="2"/>
  <c r="Y267" i="2"/>
  <c r="W267" i="2"/>
  <c r="BK267" i="2"/>
  <c r="N267" i="2"/>
  <c r="BF267" i="2"/>
  <c r="BI258" i="2"/>
  <c r="BH258" i="2"/>
  <c r="BG258" i="2"/>
  <c r="BE258" i="2"/>
  <c r="AA258" i="2"/>
  <c r="Y258" i="2"/>
  <c r="W258" i="2"/>
  <c r="BK258" i="2"/>
  <c r="N258" i="2"/>
  <c r="BF258" i="2"/>
  <c r="BI255" i="2"/>
  <c r="BH255" i="2"/>
  <c r="BG255" i="2"/>
  <c r="BE255" i="2"/>
  <c r="AA255" i="2"/>
  <c r="Y255" i="2"/>
  <c r="W255" i="2"/>
  <c r="BK255" i="2"/>
  <c r="N255" i="2"/>
  <c r="BF255" i="2"/>
  <c r="BI252" i="2"/>
  <c r="BH252" i="2"/>
  <c r="BG252" i="2"/>
  <c r="BE252" i="2"/>
  <c r="AA252" i="2"/>
  <c r="Y252" i="2"/>
  <c r="W252" i="2"/>
  <c r="BK252" i="2"/>
  <c r="N252" i="2"/>
  <c r="BF252" i="2"/>
  <c r="BI249" i="2"/>
  <c r="BH249" i="2"/>
  <c r="BG249" i="2"/>
  <c r="BE249" i="2"/>
  <c r="AA249" i="2"/>
  <c r="Y249" i="2"/>
  <c r="W249" i="2"/>
  <c r="BK249" i="2"/>
  <c r="N249" i="2"/>
  <c r="BF249" i="2"/>
  <c r="BI245" i="2"/>
  <c r="BH245" i="2"/>
  <c r="BG245" i="2"/>
  <c r="BE245" i="2"/>
  <c r="AA245" i="2"/>
  <c r="Y245" i="2"/>
  <c r="W245" i="2"/>
  <c r="BK245" i="2"/>
  <c r="N245" i="2"/>
  <c r="BF245" i="2"/>
  <c r="BI242" i="2"/>
  <c r="BH242" i="2"/>
  <c r="BG242" i="2"/>
  <c r="BE242" i="2"/>
  <c r="AA242" i="2"/>
  <c r="Y242" i="2"/>
  <c r="W242" i="2"/>
  <c r="BK242" i="2"/>
  <c r="N242" i="2"/>
  <c r="BF242" i="2"/>
  <c r="BI238" i="2"/>
  <c r="BH238" i="2"/>
  <c r="BG238" i="2"/>
  <c r="BE238" i="2"/>
  <c r="AA238" i="2"/>
  <c r="Y238" i="2"/>
  <c r="W238" i="2"/>
  <c r="BK238" i="2"/>
  <c r="N238" i="2"/>
  <c r="BF238" i="2"/>
  <c r="BI237" i="2"/>
  <c r="BH237" i="2"/>
  <c r="BG237" i="2"/>
  <c r="BE237" i="2"/>
  <c r="AA237" i="2"/>
  <c r="Y237" i="2"/>
  <c r="W237" i="2"/>
  <c r="BK237" i="2"/>
  <c r="N237" i="2"/>
  <c r="BF237" i="2"/>
  <c r="BI236" i="2"/>
  <c r="BH236" i="2"/>
  <c r="BG236" i="2"/>
  <c r="BE236" i="2"/>
  <c r="AA236" i="2"/>
  <c r="Y236" i="2"/>
  <c r="W236" i="2"/>
  <c r="BK236" i="2"/>
  <c r="N236" i="2"/>
  <c r="BF236" i="2"/>
  <c r="BI233" i="2"/>
  <c r="BH233" i="2"/>
  <c r="BG233" i="2"/>
  <c r="BE233" i="2"/>
  <c r="AA233" i="2"/>
  <c r="Y233" i="2"/>
  <c r="W233" i="2"/>
  <c r="BK233" i="2"/>
  <c r="N233" i="2"/>
  <c r="BF233" i="2"/>
  <c r="BI232" i="2"/>
  <c r="BH232" i="2"/>
  <c r="BG232" i="2"/>
  <c r="BE232" i="2"/>
  <c r="AA232" i="2"/>
  <c r="Y232" i="2"/>
  <c r="W232" i="2"/>
  <c r="BK232" i="2"/>
  <c r="N232" i="2"/>
  <c r="BF232" i="2"/>
  <c r="BI229" i="2"/>
  <c r="BH229" i="2"/>
  <c r="BG229" i="2"/>
  <c r="BE229" i="2"/>
  <c r="AA229" i="2"/>
  <c r="Y229" i="2"/>
  <c r="W229" i="2"/>
  <c r="BK229" i="2"/>
  <c r="N229" i="2"/>
  <c r="BF229" i="2"/>
  <c r="BI213" i="2"/>
  <c r="BH213" i="2"/>
  <c r="BG213" i="2"/>
  <c r="BE213" i="2"/>
  <c r="AA213" i="2"/>
  <c r="Y213" i="2"/>
  <c r="W213" i="2"/>
  <c r="BK213" i="2"/>
  <c r="N213" i="2"/>
  <c r="BF213" i="2"/>
  <c r="BI212" i="2"/>
  <c r="BH212" i="2"/>
  <c r="BG212" i="2"/>
  <c r="BE212" i="2"/>
  <c r="AA212" i="2"/>
  <c r="Y212" i="2"/>
  <c r="W212" i="2"/>
  <c r="BK212" i="2"/>
  <c r="N212" i="2"/>
  <c r="BF212" i="2"/>
  <c r="BI211" i="2"/>
  <c r="BH211" i="2"/>
  <c r="BG211" i="2"/>
  <c r="BE211" i="2"/>
  <c r="AA211" i="2"/>
  <c r="Y211" i="2"/>
  <c r="W211" i="2"/>
  <c r="BK211" i="2"/>
  <c r="N211" i="2"/>
  <c r="BF211" i="2"/>
  <c r="BI208" i="2"/>
  <c r="BH208" i="2"/>
  <c r="BG208" i="2"/>
  <c r="BE208" i="2"/>
  <c r="AA208" i="2"/>
  <c r="Y208" i="2"/>
  <c r="W208" i="2"/>
  <c r="BK208" i="2"/>
  <c r="N208" i="2"/>
  <c r="BF208" i="2"/>
  <c r="BI205" i="2"/>
  <c r="BH205" i="2"/>
  <c r="BG205" i="2"/>
  <c r="BE205" i="2"/>
  <c r="AA205" i="2"/>
  <c r="AA204" i="2"/>
  <c r="Y205" i="2"/>
  <c r="Y204" i="2"/>
  <c r="W205" i="2"/>
  <c r="W204" i="2"/>
  <c r="BK205" i="2"/>
  <c r="BK204" i="2"/>
  <c r="N204" i="2" s="1"/>
  <c r="N93" i="2" s="1"/>
  <c r="N205" i="2"/>
  <c r="BF205" i="2" s="1"/>
  <c r="BI203" i="2"/>
  <c r="BH203" i="2"/>
  <c r="BG203" i="2"/>
  <c r="BE203" i="2"/>
  <c r="AA203" i="2"/>
  <c r="Y203" i="2"/>
  <c r="W203" i="2"/>
  <c r="BK203" i="2"/>
  <c r="N203" i="2"/>
  <c r="BF203" i="2"/>
  <c r="BI200" i="2"/>
  <c r="BH200" i="2"/>
  <c r="BG200" i="2"/>
  <c r="BE200" i="2"/>
  <c r="AA200" i="2"/>
  <c r="Y200" i="2"/>
  <c r="W200" i="2"/>
  <c r="BK200" i="2"/>
  <c r="N200" i="2"/>
  <c r="BF200" i="2"/>
  <c r="BI197" i="2"/>
  <c r="BH197" i="2"/>
  <c r="BG197" i="2"/>
  <c r="BE197" i="2"/>
  <c r="AA197" i="2"/>
  <c r="Y197" i="2"/>
  <c r="W197" i="2"/>
  <c r="BK197" i="2"/>
  <c r="N197" i="2"/>
  <c r="BF197" i="2"/>
  <c r="BI194" i="2"/>
  <c r="BH194" i="2"/>
  <c r="BG194" i="2"/>
  <c r="BE194" i="2"/>
  <c r="AA194" i="2"/>
  <c r="Y194" i="2"/>
  <c r="W194" i="2"/>
  <c r="BK194" i="2"/>
  <c r="N194" i="2"/>
  <c r="BF194" i="2"/>
  <c r="BI190" i="2"/>
  <c r="BH190" i="2"/>
  <c r="BG190" i="2"/>
  <c r="BE190" i="2"/>
  <c r="AA190" i="2"/>
  <c r="Y190" i="2"/>
  <c r="W190" i="2"/>
  <c r="BK190" i="2"/>
  <c r="N190" i="2"/>
  <c r="BF190" i="2"/>
  <c r="BI187" i="2"/>
  <c r="BH187" i="2"/>
  <c r="BG187" i="2"/>
  <c r="BE187" i="2"/>
  <c r="AA187" i="2"/>
  <c r="Y187" i="2"/>
  <c r="W187" i="2"/>
  <c r="BK187" i="2"/>
  <c r="N187" i="2"/>
  <c r="BF187" i="2"/>
  <c r="BI184" i="2"/>
  <c r="BH184" i="2"/>
  <c r="BG184" i="2"/>
  <c r="BE184" i="2"/>
  <c r="AA184" i="2"/>
  <c r="Y184" i="2"/>
  <c r="W184" i="2"/>
  <c r="BK184" i="2"/>
  <c r="N184" i="2"/>
  <c r="BF184" i="2"/>
  <c r="BI181" i="2"/>
  <c r="BH181" i="2"/>
  <c r="BG181" i="2"/>
  <c r="BE181" i="2"/>
  <c r="AA181" i="2"/>
  <c r="Y181" i="2"/>
  <c r="W181" i="2"/>
  <c r="BK181" i="2"/>
  <c r="N181" i="2"/>
  <c r="BF181" i="2"/>
  <c r="BI165" i="2"/>
  <c r="BH165" i="2"/>
  <c r="BG165" i="2"/>
  <c r="BE165" i="2"/>
  <c r="AA165" i="2"/>
  <c r="Y165" i="2"/>
  <c r="W165" i="2"/>
  <c r="BK165" i="2"/>
  <c r="N165" i="2"/>
  <c r="BF165" i="2"/>
  <c r="BI162" i="2"/>
  <c r="BH162" i="2"/>
  <c r="BG162" i="2"/>
  <c r="BE162" i="2"/>
  <c r="AA162" i="2"/>
  <c r="Y162" i="2"/>
  <c r="W162" i="2"/>
  <c r="BK162" i="2"/>
  <c r="N162" i="2"/>
  <c r="BF162" i="2"/>
  <c r="BI159" i="2"/>
  <c r="BH159" i="2"/>
  <c r="BG159" i="2"/>
  <c r="BE159" i="2"/>
  <c r="AA159" i="2"/>
  <c r="Y159" i="2"/>
  <c r="W159" i="2"/>
  <c r="BK159" i="2"/>
  <c r="N159" i="2"/>
  <c r="BF159" i="2"/>
  <c r="BI156" i="2"/>
  <c r="BH156" i="2"/>
  <c r="BG156" i="2"/>
  <c r="BE156" i="2"/>
  <c r="AA156" i="2"/>
  <c r="Y156" i="2"/>
  <c r="W156" i="2"/>
  <c r="BK156" i="2"/>
  <c r="N156" i="2"/>
  <c r="BF156" i="2"/>
  <c r="BI155" i="2"/>
  <c r="BH155" i="2"/>
  <c r="BG155" i="2"/>
  <c r="BE155" i="2"/>
  <c r="AA155" i="2"/>
  <c r="Y155" i="2"/>
  <c r="W155" i="2"/>
  <c r="BK155" i="2"/>
  <c r="N155" i="2"/>
  <c r="BF155" i="2"/>
  <c r="BI154" i="2"/>
  <c r="BH154" i="2"/>
  <c r="BG154" i="2"/>
  <c r="BE154" i="2"/>
  <c r="AA154" i="2"/>
  <c r="AA153" i="2"/>
  <c r="Y154" i="2"/>
  <c r="Y153" i="2"/>
  <c r="W154" i="2"/>
  <c r="W153" i="2"/>
  <c r="BK154" i="2"/>
  <c r="BK153" i="2"/>
  <c r="N153" i="2" s="1"/>
  <c r="N92" i="2" s="1"/>
  <c r="N154" i="2"/>
  <c r="BF154" i="2" s="1"/>
  <c r="BI149" i="2"/>
  <c r="BH149" i="2"/>
  <c r="BG149" i="2"/>
  <c r="BE149" i="2"/>
  <c r="AA149" i="2"/>
  <c r="AA148" i="2"/>
  <c r="Y149" i="2"/>
  <c r="Y148" i="2"/>
  <c r="W149" i="2"/>
  <c r="W148" i="2"/>
  <c r="BK149" i="2"/>
  <c r="BK148" i="2"/>
  <c r="N148" i="2" s="1"/>
  <c r="N149" i="2"/>
  <c r="BF149" i="2" s="1"/>
  <c r="N91" i="2"/>
  <c r="BI146" i="2"/>
  <c r="BH146" i="2"/>
  <c r="BG146" i="2"/>
  <c r="BE146" i="2"/>
  <c r="AA146" i="2"/>
  <c r="Y146" i="2"/>
  <c r="Y142" i="2" s="1"/>
  <c r="Y141" i="2" s="1"/>
  <c r="W146" i="2"/>
  <c r="BK146" i="2"/>
  <c r="N146" i="2"/>
  <c r="BF146" i="2"/>
  <c r="BI143" i="2"/>
  <c r="BH143" i="2"/>
  <c r="BG143" i="2"/>
  <c r="BE143" i="2"/>
  <c r="AA143" i="2"/>
  <c r="AA142" i="2"/>
  <c r="AA141" i="2" s="1"/>
  <c r="AA140" i="2" s="1"/>
  <c r="Y143" i="2"/>
  <c r="W143" i="2"/>
  <c r="W142" i="2"/>
  <c r="W141" i="2" s="1"/>
  <c r="W140" i="2" s="1"/>
  <c r="AU88" i="1" s="1"/>
  <c r="AU87" i="1" s="1"/>
  <c r="BK143" i="2"/>
  <c r="BK142" i="2" s="1"/>
  <c r="BK141" i="2" s="1"/>
  <c r="N141" i="2" s="1"/>
  <c r="N89" i="2" s="1"/>
  <c r="N143" i="2"/>
  <c r="BF143" i="2" s="1"/>
  <c r="M137" i="2"/>
  <c r="M136" i="2"/>
  <c r="F136" i="2"/>
  <c r="F134" i="2"/>
  <c r="F132" i="2"/>
  <c r="BI121" i="2"/>
  <c r="BH121" i="2"/>
  <c r="BG121" i="2"/>
  <c r="BE121" i="2"/>
  <c r="BI120" i="2"/>
  <c r="BH120" i="2"/>
  <c r="BG120" i="2"/>
  <c r="BE120" i="2"/>
  <c r="BI119" i="2"/>
  <c r="BH119" i="2"/>
  <c r="BG119" i="2"/>
  <c r="BE119" i="2"/>
  <c r="BI118" i="2"/>
  <c r="BH118" i="2"/>
  <c r="BG118" i="2"/>
  <c r="BE118" i="2"/>
  <c r="BI117" i="2"/>
  <c r="BH117" i="2"/>
  <c r="BG117" i="2"/>
  <c r="BE117" i="2"/>
  <c r="BI116" i="2"/>
  <c r="H36" i="2"/>
  <c r="BD88" i="1" s="1"/>
  <c r="BH116" i="2"/>
  <c r="H35" i="2" s="1"/>
  <c r="BC88" i="1" s="1"/>
  <c r="BC87" i="1" s="1"/>
  <c r="BG116" i="2"/>
  <c r="H34" i="2"/>
  <c r="BB88" i="1" s="1"/>
  <c r="BE116" i="2"/>
  <c r="M84" i="2"/>
  <c r="M83" i="2"/>
  <c r="F83" i="2"/>
  <c r="F81" i="2"/>
  <c r="F79" i="2"/>
  <c r="O15" i="2"/>
  <c r="E15" i="2"/>
  <c r="F137" i="2"/>
  <c r="F84" i="2"/>
  <c r="O14" i="2"/>
  <c r="O9" i="2"/>
  <c r="M134" i="2"/>
  <c r="M81" i="2"/>
  <c r="F6" i="2"/>
  <c r="F131" i="2" s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C92" i="1"/>
  <c r="CH92" i="1"/>
  <c r="CB92" i="1"/>
  <c r="CG92" i="1"/>
  <c r="CA92" i="1"/>
  <c r="CF92" i="1"/>
  <c r="BZ92" i="1"/>
  <c r="CE92" i="1"/>
  <c r="CK91" i="1"/>
  <c r="CJ91" i="1"/>
  <c r="CI91" i="1"/>
  <c r="CH91" i="1"/>
  <c r="CG91" i="1"/>
  <c r="CF91" i="1"/>
  <c r="BZ91" i="1"/>
  <c r="CE91" i="1"/>
  <c r="BD87" i="1"/>
  <c r="W35" i="1" s="1"/>
  <c r="BB87" i="1"/>
  <c r="W33" i="1"/>
  <c r="AX87" i="1"/>
  <c r="AM83" i="1"/>
  <c r="L83" i="1"/>
  <c r="AM82" i="1"/>
  <c r="L82" i="1"/>
  <c r="AM80" i="1"/>
  <c r="L80" i="1"/>
  <c r="L78" i="1"/>
  <c r="L77" i="1"/>
  <c r="M127" i="5" l="1"/>
  <c r="I127" i="5"/>
  <c r="J82" i="4"/>
  <c r="E82" i="4" s="1"/>
  <c r="J197" i="4"/>
  <c r="E197" i="4" s="1"/>
  <c r="K286" i="3"/>
  <c r="W34" i="1"/>
  <c r="AY87" i="1"/>
  <c r="M32" i="2"/>
  <c r="AV88" i="1" s="1"/>
  <c r="H32" i="2"/>
  <c r="AZ88" i="1" s="1"/>
  <c r="AZ87" i="1" s="1"/>
  <c r="F78" i="2"/>
  <c r="N142" i="2"/>
  <c r="N90" i="2" s="1"/>
  <c r="BK281" i="2"/>
  <c r="Y281" i="2"/>
  <c r="Y280" i="2" s="1"/>
  <c r="Y140" i="2" s="1"/>
  <c r="BK280" i="2" l="1"/>
  <c r="N281" i="2"/>
  <c r="N96" i="2" s="1"/>
  <c r="AV87" i="1"/>
  <c r="N280" i="2" l="1"/>
  <c r="N95" i="2" s="1"/>
  <c r="BK140" i="2"/>
  <c r="N140" i="2" s="1"/>
  <c r="N88" i="2" s="1"/>
  <c r="N121" i="2" l="1"/>
  <c r="BF121" i="2" s="1"/>
  <c r="N120" i="2"/>
  <c r="BF120" i="2" s="1"/>
  <c r="N119" i="2"/>
  <c r="BF119" i="2" s="1"/>
  <c r="N118" i="2"/>
  <c r="BF118" i="2" s="1"/>
  <c r="N117" i="2"/>
  <c r="BF117" i="2" s="1"/>
  <c r="N116" i="2"/>
  <c r="M27" i="2"/>
  <c r="N115" i="2" l="1"/>
  <c r="BF116" i="2"/>
  <c r="M28" i="2" l="1"/>
  <c r="L123" i="2"/>
  <c r="M33" i="2"/>
  <c r="AW88" i="1" s="1"/>
  <c r="AT88" i="1" s="1"/>
  <c r="H33" i="2"/>
  <c r="BA88" i="1" s="1"/>
  <c r="BA87" i="1" s="1"/>
  <c r="W32" i="1" l="1"/>
  <c r="AW87" i="1"/>
  <c r="AS88" i="1"/>
  <c r="AS87" i="1" s="1"/>
  <c r="M30" i="2"/>
  <c r="L38" i="2" l="1"/>
  <c r="AG88" i="1"/>
  <c r="AK32" i="1"/>
  <c r="AT87" i="1"/>
  <c r="AN88" i="1" l="1"/>
  <c r="AG87" i="1"/>
  <c r="AK26" i="1" l="1"/>
  <c r="AG93" i="1"/>
  <c r="AG91" i="1"/>
  <c r="AG94" i="1"/>
  <c r="AG92" i="1"/>
  <c r="AN87" i="1"/>
  <c r="CD91" i="1" l="1"/>
  <c r="AV91" i="1"/>
  <c r="BY91" i="1" s="1"/>
  <c r="AG90" i="1"/>
  <c r="CD94" i="1"/>
  <c r="AV94" i="1"/>
  <c r="BY94" i="1" s="1"/>
  <c r="AV93" i="1"/>
  <c r="BY93" i="1" s="1"/>
  <c r="CD93" i="1"/>
  <c r="CD92" i="1"/>
  <c r="AV92" i="1"/>
  <c r="BY92" i="1" s="1"/>
  <c r="AK27" i="1" l="1"/>
  <c r="AK29" i="1" s="1"/>
  <c r="AG96" i="1"/>
  <c r="AN92" i="1"/>
  <c r="AN93" i="1"/>
  <c r="AN94" i="1"/>
  <c r="AN91" i="1"/>
  <c r="W31" i="1"/>
  <c r="AK31" i="1"/>
  <c r="AN90" i="1" l="1"/>
  <c r="AN96" i="1" s="1"/>
  <c r="AK37" i="1"/>
</calcChain>
</file>

<file path=xl/sharedStrings.xml><?xml version="1.0" encoding="utf-8"?>
<sst xmlns="http://schemas.openxmlformats.org/spreadsheetml/2006/main" count="7091" uniqueCount="2026">
  <si>
    <t>2012</t>
  </si>
  <si>
    <t>Hárok obsahuje:</t>
  </si>
  <si>
    <t>1) Súhrnný list stavby</t>
  </si>
  <si>
    <t>2) Rekapitulácia objektov</t>
  </si>
  <si>
    <t>2.0</t>
  </si>
  <si>
    <t>ZAMOK</t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</si>
  <si>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</si>
  <si>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</si>
  <si>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</si>
  <si>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</si>
  <si>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</si>
  <si>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</si>
  <si>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</si>
  <si>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</si>
  <si>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</si>
  <si>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366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</si>
  <si>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</si>
  <si>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</si>
  <si>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KOMUNITNÉ  CENTRUM  v  LEMEŠANOCH</t>
  </si>
  <si>
    <t>JKSO:</t>
  </si>
  <si>
    <t/>
  </si>
  <si>
    <t>KS:</t>
  </si>
  <si>
    <t>Miesto:</t>
  </si>
  <si>
    <t xml:space="preserve"> LEMEŠANY</t>
  </si>
  <si>
    <t>Dátum:</t>
  </si>
  <si>
    <t>1.11.2018</t>
  </si>
  <si>
    <t>Objednávateľ:</t>
  </si>
  <si>
    <t>IČO:</t>
  </si>
  <si>
    <t>obec LEMEŠANY</t>
  </si>
  <si>
    <t>IČO DPH:</t>
  </si>
  <si>
    <t>Zhotoviteľ:</t>
  </si>
  <si>
    <t>Vyplň údaj</t>
  </si>
  <si>
    <t>Projektant:</t>
  </si>
  <si>
    <t>ARCHIKON  Letná 40 , Košice</t>
  </si>
  <si>
    <t>True</t>
  </si>
  <si>
    <t>0,01</t>
  </si>
  <si>
    <t>Spracovateľ:</t>
  </si>
  <si>
    <t>Semancová  M.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</si>
  <si>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</si>
  <si>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</si>
  <si>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</si>
  <si>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</si>
  <si>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</si>
  <si>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</si>
  <si>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</si>
  <si>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</si>
  <si>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</si>
  <si>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</si>
  <si>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</si>
  <si>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</si>
  <si>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</si>
  <si>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</si>
  <si>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</si>
  <si>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</si>
  <si>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</si>
  <si>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</si>
  <si>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</si>
  <si>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</si>
  <si>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</si>
  <si>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</si>
  <si>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</si>
  <si>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</si>
  <si>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</si>
  <si>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</si>
  <si>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</si>
  <si>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</si>
  <si>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</si>
  <si>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</si>
  <si>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</si>
  <si>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</si>
  <si>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</si>
  <si>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</si>
  <si>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</si>
  <si>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</si>
  <si>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</si>
  <si>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</si>
  <si>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</si>
  <si>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</si>
  <si>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</si>
  <si>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</si>
  <si>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</si>
  <si>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{c645112e-6e21-4e59-a12e-73ff9a3ce543}</t>
  </si>
  <si>
    <t>{00000000-0000-0000-0000-000000000000}</t>
  </si>
  <si>
    <t>/</t>
  </si>
  <si>
    <t>366/1</t>
  </si>
  <si>
    <t>SO  -  01  KOMUNITNÉ  CENTRUM</t>
  </si>
  <si>
    <t>1</t>
  </si>
  <si>
    <t>{0b62fe69-87db-434d-91c2-f9da97ce7c20}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</si>
  <si>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</si>
  <si>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</si>
  <si>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</si>
  <si>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</si>
  <si>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</si>
  <si>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</si>
  <si>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</si>
  <si>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</si>
  <si>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</si>
  <si>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</si>
  <si>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</si>
  <si>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</si>
  <si>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</si>
  <si>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</si>
  <si>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</si>
  <si>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</si>
  <si>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366/1 - SO  -  01  KOMUNITNÉ  CENTRUM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</si>
  <si>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</si>
  <si>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</si>
  <si>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</si>
  <si>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</si>
  <si>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</si>
  <si>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</si>
  <si>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</si>
  <si>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</si>
  <si>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</si>
  <si>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</si>
  <si>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</si>
  <si>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</si>
  <si>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</si>
  <si>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</si>
  <si>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</si>
  <si>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</si>
  <si>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723 - Zdravotechnika - plynovod</t>
  </si>
  <si>
    <t xml:space="preserve">    725 - Zdravotechnika </t>
  </si>
  <si>
    <t xml:space="preserve">    735 - Ústredné kúrenie, vykurov. telesá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</si>
  <si>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</si>
  <si>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</si>
  <si>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</si>
  <si>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769 - Montáž vzduchotechnických zariadení</t>
  </si>
  <si>
    <t xml:space="preserve">    771 - Podlahy z dlaždíc</t>
  </si>
  <si>
    <t xml:space="preserve">    776 - Podlahy povlakové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</si>
  <si>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</si>
  <si>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</si>
  <si>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</si>
  <si>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M - Práce a dodávky M</t>
  </si>
  <si>
    <t xml:space="preserve">    21-M - Elektromontáže</t>
  </si>
  <si>
    <t>VP -   Práce naviac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</si>
  <si>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</si>
  <si>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</si>
  <si>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</si>
  <si>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</si>
  <si>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</si>
  <si>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</si>
  <si>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</si>
  <si>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</si>
  <si>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</si>
  <si>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</si>
  <si>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</si>
  <si>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</si>
  <si>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</si>
  <si>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</si>
  <si>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</si>
  <si>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</si>
  <si>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</si>
  <si>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</si>
  <si>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</si>
  <si>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</si>
  <si>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</si>
  <si>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</si>
  <si>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</si>
  <si>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</si>
  <si>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</si>
  <si>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</si>
  <si>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131211101</t>
  </si>
  <si>
    <t>Hĺbenie jám v  hornine tr.3 súdržných - ručným náradím</t>
  </si>
  <si>
    <t>m3</t>
  </si>
  <si>
    <t>4</t>
  </si>
  <si>
    <t>269759224</t>
  </si>
  <si>
    <t>348,44*0,05</t>
  </si>
  <si>
    <t>VV</t>
  </si>
  <si>
    <t>Súčet</t>
  </si>
  <si>
    <t>131211119</t>
  </si>
  <si>
    <t>Príplatok za lepivosť pri hĺbení jám ručným náradím v hornine tr. 3</t>
  </si>
  <si>
    <t>-851535683</t>
  </si>
  <si>
    <t>17,422*0,5</t>
  </si>
  <si>
    <t>3</t>
  </si>
  <si>
    <t>311234512</t>
  </si>
  <si>
    <t>Murivo nosné (m3) z tehál pálených POROTHERM 25 P 12 na pero a drážku, na maltu POROTHERM MM 50 (250x375x238)</t>
  </si>
  <si>
    <t>1882452669</t>
  </si>
  <si>
    <t>84,28*0,25*0,25        " nad. murov. atiky  "</t>
  </si>
  <si>
    <t>12,0                            " ostané domur.   "</t>
  </si>
  <si>
    <t>611421331</t>
  </si>
  <si>
    <t>Oprava vnútorných vápenných omietok stropov železobetónových rovných tvárnicových a klenieb, opravovaná plocha nad 10 do 30 % štukových</t>
  </si>
  <si>
    <t>m2</t>
  </si>
  <si>
    <t>-1320590547</t>
  </si>
  <si>
    <t>5</t>
  </si>
  <si>
    <t>612421637</t>
  </si>
  <si>
    <t>Vnútorná omietka vápenná alebo vápennocementová v podlaží a v schodisku stien štuková</t>
  </si>
  <si>
    <t>-184441485</t>
  </si>
  <si>
    <t>6</t>
  </si>
  <si>
    <t>622464186</t>
  </si>
  <si>
    <t>Vonkajšia omietka stien tenkovrstvová Weber - Terranova, silikón-silikátová, weber.pas clean, ryhovaná stredozrnná</t>
  </si>
  <si>
    <t>1875976895</t>
  </si>
  <si>
    <t>297.89+10,0          " vonk. steny + ostena  "</t>
  </si>
  <si>
    <t>7</t>
  </si>
  <si>
    <t>622465111</t>
  </si>
  <si>
    <t>Vonkajšia omietka stien Weber - Terranova, mramorové zrná, weber.pas marmolit, jemnozrnná</t>
  </si>
  <si>
    <t>2084029159</t>
  </si>
  <si>
    <t>2*(30,94+13,40)*0,35             " vonk. sokel  "</t>
  </si>
  <si>
    <t>8</t>
  </si>
  <si>
    <t>625250153</t>
  </si>
  <si>
    <t>Doteplenie konštrukcie hr. 50 mm, systém XPS STYRODUR 2800 C - PCI, lepený rámovo s prikotvením</t>
  </si>
  <si>
    <t>-1013721266</t>
  </si>
  <si>
    <t>2*(30,84+13,30)*0,85            " vonk. sokel "</t>
  </si>
  <si>
    <t>9</t>
  </si>
  <si>
    <t>625251336</t>
  </si>
  <si>
    <t>Kontaktný zatepľovací systém hr. 100 mm  - minerálne riešenie, skrutkovacie kotvy</t>
  </si>
  <si>
    <t>-478806751</t>
  </si>
  <si>
    <t>30,84*4,10</t>
  </si>
  <si>
    <t>-(0,80*1,80)*5</t>
  </si>
  <si>
    <t>-(0,90*1,80)*3</t>
  </si>
  <si>
    <t>13,30*4,10</t>
  </si>
  <si>
    <t>-3,0*1,80</t>
  </si>
  <si>
    <t>-1,40*1,97</t>
  </si>
  <si>
    <t>-0,80*1,97</t>
  </si>
  <si>
    <t>13,30*4,10-2,40*1,80</t>
  </si>
  <si>
    <t>-2,07*1,80</t>
  </si>
  <si>
    <t>-2,36*1,80</t>
  </si>
  <si>
    <t>-3*(3,13*3,08)</t>
  </si>
  <si>
    <t>-2,43*2,05</t>
  </si>
  <si>
    <t>(0,65*3,03)*2</t>
  </si>
  <si>
    <t>10</t>
  </si>
  <si>
    <t>625251342</t>
  </si>
  <si>
    <t>Kontaktný zatepľovací systém hr. 200 mm  - minerálne riešenie, skrutkovacie kotvy</t>
  </si>
  <si>
    <t>48114005</t>
  </si>
  <si>
    <t>7,0*4,45</t>
  </si>
  <si>
    <t>11</t>
  </si>
  <si>
    <t>631312511</t>
  </si>
  <si>
    <t>Mazanina z betónu prostého (m3) tr. C 12/15 hr.nad 50 do 80 mm</t>
  </si>
  <si>
    <t>-1783693612</t>
  </si>
  <si>
    <t>279,84*0,058           " P1  "</t>
  </si>
  <si>
    <t>12</t>
  </si>
  <si>
    <t>631315511</t>
  </si>
  <si>
    <t>Mazanina z betónu prostého (m3) tr. C 12/15 hr.nad 120 do 240 mm</t>
  </si>
  <si>
    <t>1115306896</t>
  </si>
  <si>
    <t>348,44*0,15         " P1 + P2  "</t>
  </si>
  <si>
    <t>13</t>
  </si>
  <si>
    <t>631362411</t>
  </si>
  <si>
    <t>Výstuž mazanín z betónov (z kameniva) a z ľahkých betónov zo sietí KARI, priemer drôtu 5/5 mm, veľkosť oka 100x100 mm</t>
  </si>
  <si>
    <t>-1149425459</t>
  </si>
  <si>
    <t>68,60*1,10             " hr. maz. 50 mm  "</t>
  </si>
  <si>
    <t>279,84*1,10            " hr. maz. 58 mm  "</t>
  </si>
  <si>
    <t>14</t>
  </si>
  <si>
    <t>631362441</t>
  </si>
  <si>
    <t>Výstuž mazanín z betónov (z kameniva) a z ľahkých betónov zo sietí KARI, priemer drôtu 8/8 mm, veľkosť oka 100x100 mm</t>
  </si>
  <si>
    <t>-342408677</t>
  </si>
  <si>
    <t>348,44*1,15</t>
  </si>
  <si>
    <t>15</t>
  </si>
  <si>
    <t>631571003</t>
  </si>
  <si>
    <t>Násyp zo štrkopiesku 0-32 (pre spevnenie podkladu)</t>
  </si>
  <si>
    <t>-300188224</t>
  </si>
  <si>
    <t>348,44*0,25        " P1 + P2   podlahy  "</t>
  </si>
  <si>
    <t>16</t>
  </si>
  <si>
    <t>632451135</t>
  </si>
  <si>
    <t>Poter pieskovocementový 400kg/m3 hladený dreveným hladidlom hr. nad 30 do 40 mm</t>
  </si>
  <si>
    <t>25567950</t>
  </si>
  <si>
    <t>68,60           " P2  "</t>
  </si>
  <si>
    <t>17</t>
  </si>
  <si>
    <t>632451136</t>
  </si>
  <si>
    <t>Poter pieskovocementový 400kg/m3 hladený dreveným hladidlom hr. nad 40 do 50 mm</t>
  </si>
  <si>
    <t>-1207960445</t>
  </si>
  <si>
    <t>18</t>
  </si>
  <si>
    <t>941941031</t>
  </si>
  <si>
    <t>Montáž lešenia ľahkého pracovného radového s podlahami šírky od 0,80 do 1,00 m, výšky do 10 m</t>
  </si>
  <si>
    <t>2036306915</t>
  </si>
  <si>
    <t>2*(32,84+15,10)*4,45</t>
  </si>
  <si>
    <t>19</t>
  </si>
  <si>
    <t>941941191</t>
  </si>
  <si>
    <t>Príplatok za prvý a každý ďalší i začatý mesiac použitia lešenia ľahkého pracovného radového s podlahami šírky od 0,80 do 1,00 m, výšky do 10 m</t>
  </si>
  <si>
    <t>-2099466458</t>
  </si>
  <si>
    <t>426,666*2</t>
  </si>
  <si>
    <t>941941831</t>
  </si>
  <si>
    <t>Demontáž lešenia ľahkého pracovného radového s podlahami šírky nad 0,80 do 1,00 m, výšky do 10 m</t>
  </si>
  <si>
    <t>1200618714</t>
  </si>
  <si>
    <t>21</t>
  </si>
  <si>
    <t>941955002</t>
  </si>
  <si>
    <t>Lešenie ľahké pracovné pomocné s výškou lešeňovej podlahy nad 1,20 do 1,90 m</t>
  </si>
  <si>
    <t>576567468</t>
  </si>
  <si>
    <t>22</t>
  </si>
  <si>
    <t>962031132</t>
  </si>
  <si>
    <t>Búranie priečok z tehál pálených, plných alebo dutých hr. do 150 mm,  -0,19600t</t>
  </si>
  <si>
    <t>-1632017872</t>
  </si>
  <si>
    <t>(1,24+2,59)*3,63-0,60*1,97</t>
  </si>
  <si>
    <t>5,36*3,63-0,80*1,97</t>
  </si>
  <si>
    <t>3,05*3,63-0,80*1,97</t>
  </si>
  <si>
    <t>(3,05+2,50)*3,63-(0,60*1,97)*2</t>
  </si>
  <si>
    <t>5,80*3,63-0,80*1,97</t>
  </si>
  <si>
    <t>2*(4,10*3,63)-(0,80+0,90)*1,97</t>
  </si>
  <si>
    <t>3,26*3,63-2*(0,60*0,97)</t>
  </si>
  <si>
    <t>2,90*3,63</t>
  </si>
  <si>
    <t>(1,55+6,11)*3,63-(0,60+0,80+0,90)*1,97</t>
  </si>
  <si>
    <t>(3,17+1,20*2)*3,63-(0,80+0,60)*1,97</t>
  </si>
  <si>
    <t>3*(5,80*3,63)</t>
  </si>
  <si>
    <t>-1,50*1,97</t>
  </si>
  <si>
    <t>-0,60*0,60</t>
  </si>
  <si>
    <t>(6,95+1,34)*3,63-2*(0,80*1,97)</t>
  </si>
  <si>
    <t>23</t>
  </si>
  <si>
    <t>965042241</t>
  </si>
  <si>
    <t>Búranie podkladov  mazanín,betón, hr.nad 100 mm, plochy nad 4 m2 -2,20000t</t>
  </si>
  <si>
    <t>102295467</t>
  </si>
  <si>
    <t>(329,0*0,15)*2</t>
  </si>
  <si>
    <t>24</t>
  </si>
  <si>
    <t>965049120</t>
  </si>
  <si>
    <t>Príplatok za búranie betónovej mazaniny so zváranou sieťou alebo rabicovým pletivom hr.nad 100 mm</t>
  </si>
  <si>
    <t>768408407</t>
  </si>
  <si>
    <t>25</t>
  </si>
  <si>
    <t>965082930</t>
  </si>
  <si>
    <t>Odstránenie násypu pod podlahami alebo na strechách, hr.do 200 mm,  -1,40000t</t>
  </si>
  <si>
    <t>1141895577</t>
  </si>
  <si>
    <t>329,0*0,15       " m.č. 001 - 021 búr. práce  "</t>
  </si>
  <si>
    <t>26</t>
  </si>
  <si>
    <t>968061112</t>
  </si>
  <si>
    <t>Vyvesenie dreveného okenného krídla do suti plochy do 1, 5 m2, -0,01200t</t>
  </si>
  <si>
    <t>ks</t>
  </si>
  <si>
    <t>-187327464</t>
  </si>
  <si>
    <t>27</t>
  </si>
  <si>
    <t>968061113</t>
  </si>
  <si>
    <t>Vyvesenie dreveného okenného krídla do suti plochy nad 1, 5 m2, -0,01600t</t>
  </si>
  <si>
    <t>913584171</t>
  </si>
  <si>
    <t>28</t>
  </si>
  <si>
    <t>968062354</t>
  </si>
  <si>
    <t>Vybúranie drevených rámov okien dvojitých alebo zdvojených, plochy do 1 m2,  -0,07500t</t>
  </si>
  <si>
    <t>275808502</t>
  </si>
  <si>
    <t>(0,90*0,90)*2         " ozn. 01  "</t>
  </si>
  <si>
    <t>(0,88*0,90)*11         " 05 "</t>
  </si>
  <si>
    <t>29</t>
  </si>
  <si>
    <t>968062355</t>
  </si>
  <si>
    <t>Vybúranie drevených rámov okien dvojitých alebo zdvojených, plochy do 2 m2,  -0,06200t</t>
  </si>
  <si>
    <t>-1131682078</t>
  </si>
  <si>
    <t>(0,90*1,80)*4            " ozn. 04 "</t>
  </si>
  <si>
    <t>30</t>
  </si>
  <si>
    <t>968062356</t>
  </si>
  <si>
    <t>Vybúranie drevených rámov okien dvojitých alebo zdvojených, plochy do 4 m2,  -0,05400t</t>
  </si>
  <si>
    <t>862212131</t>
  </si>
  <si>
    <t>1,50*1,80            " ozn. 03  "</t>
  </si>
  <si>
    <t>2,07*1,80            "  06  "</t>
  </si>
  <si>
    <t>31</t>
  </si>
  <si>
    <t>968062357</t>
  </si>
  <si>
    <t>Vybúranie drevených rámov okien dvojitých alebo zdvojených, plochy nad 4 m2,  -0,04700t</t>
  </si>
  <si>
    <t>1804510374</t>
  </si>
  <si>
    <t>2,36*1,80             " 02  "</t>
  </si>
  <si>
    <t>32</t>
  </si>
  <si>
    <t>971033541</t>
  </si>
  <si>
    <t>Vybúranie otvorov v murive tehl. plochy do 1 m2 hr.do 300 mm,  -1,87500t</t>
  </si>
  <si>
    <t>1935872291</t>
  </si>
  <si>
    <t>0,80*2,02*0,18</t>
  </si>
  <si>
    <t>33</t>
  </si>
  <si>
    <t>971033641</t>
  </si>
  <si>
    <t>Vybúranie otvorov v murive tehl. plochy do 4 m2 hr.do 300 mm,  -1,87500t</t>
  </si>
  <si>
    <t>183150093</t>
  </si>
  <si>
    <t>2*(0,72*0,27*3,4)</t>
  </si>
  <si>
    <t>34</t>
  </si>
  <si>
    <t>971033651</t>
  </si>
  <si>
    <t>Vybúranie otvorov v murive tehl. plochy do 4 m2 hr.do 600 mm,  -1,87500t</t>
  </si>
  <si>
    <t>-2046200518</t>
  </si>
  <si>
    <t>0,78*0,55*1,80</t>
  </si>
  <si>
    <t>0,72*0,55*1,80</t>
  </si>
  <si>
    <t>2,12*0,55*1,80</t>
  </si>
  <si>
    <t>1,60*0,44*2,0</t>
  </si>
  <si>
    <t>4,08*0,55*3,08</t>
  </si>
  <si>
    <t>1,0*0,44*2,0</t>
  </si>
  <si>
    <t>35</t>
  </si>
  <si>
    <t>978011141</t>
  </si>
  <si>
    <t>Otlčenie omietok stropov vnútorných vápenných alebo vápennocementových v rozsahu do 30 %,  -0,01000t</t>
  </si>
  <si>
    <t>1836489713</t>
  </si>
  <si>
    <t>36</t>
  </si>
  <si>
    <t>978013191</t>
  </si>
  <si>
    <t>Otlčenie omietok stien vnútorných vápenných alebo vápennocementových v rozsahu do 100 %,  -0,04600t</t>
  </si>
  <si>
    <t>866477203</t>
  </si>
  <si>
    <t>297,896</t>
  </si>
  <si>
    <t>(22,74*3,12)*2</t>
  </si>
  <si>
    <t>(11,10*3,12)*2</t>
  </si>
  <si>
    <t>37</t>
  </si>
  <si>
    <t>978059631</t>
  </si>
  <si>
    <t>Odsekanie a odobratie stien z obkladačiek vonkajších nad 2 m2,  -0,08900t</t>
  </si>
  <si>
    <t>1301242902</t>
  </si>
  <si>
    <t>38</t>
  </si>
  <si>
    <t>979081111</t>
  </si>
  <si>
    <t>Odvoz sutiny a vybúraných hmôt na skládku do 1 km</t>
  </si>
  <si>
    <t>t</t>
  </si>
  <si>
    <t>-1843279528</t>
  </si>
  <si>
    <t>39</t>
  </si>
  <si>
    <t>979081121</t>
  </si>
  <si>
    <t>Odvoz sutiny a vybúraných hmôt na skládku za každý ďalší 1 km</t>
  </si>
  <si>
    <t>-938498131</t>
  </si>
  <si>
    <t>402,637*7</t>
  </si>
  <si>
    <t>40</t>
  </si>
  <si>
    <t>979089012</t>
  </si>
  <si>
    <t>Poplatok za skladovanie - betón, tehly, dlaždice (17 01 ), ostatné</t>
  </si>
  <si>
    <t>55773694</t>
  </si>
  <si>
    <t>41</t>
  </si>
  <si>
    <t>999281111</t>
  </si>
  <si>
    <t>Presun hmôt pre opravy a údržbu objektov vrátane vonkajších plášťov výšky do 25 m</t>
  </si>
  <si>
    <t>384841813</t>
  </si>
  <si>
    <t>42</t>
  </si>
  <si>
    <t>711111001</t>
  </si>
  <si>
    <t>Zhotovenie izolácie proti zemnej vlhkosti vodorovná náterom penetračným za studena</t>
  </si>
  <si>
    <t>-1985225827</t>
  </si>
  <si>
    <t>43</t>
  </si>
  <si>
    <t>M</t>
  </si>
  <si>
    <t>1116315000</t>
  </si>
  <si>
    <t>Lak asfaltový ALP-PENETRAL v sudoch</t>
  </si>
  <si>
    <t>1380921247</t>
  </si>
  <si>
    <t>44</t>
  </si>
  <si>
    <t>711141559</t>
  </si>
  <si>
    <t>Zhotovenie  izolácie proti zemnej vlhkosti a tlakovej vode vodorovná NAIP pritavením</t>
  </si>
  <si>
    <t>-1751376680</t>
  </si>
  <si>
    <t>348,44</t>
  </si>
  <si>
    <t>45</t>
  </si>
  <si>
    <t>6283310009</t>
  </si>
  <si>
    <t>Modifikovaný asf. pás   GLASTEK 40  Špeciál</t>
  </si>
  <si>
    <t>1742801715</t>
  </si>
  <si>
    <t>46</t>
  </si>
  <si>
    <t>998711201</t>
  </si>
  <si>
    <t>Presun hmôt pre izoláciu proti vode v objektoch výšky do 6 m</t>
  </si>
  <si>
    <t>%</t>
  </si>
  <si>
    <t>-1938864283</t>
  </si>
  <si>
    <t>47</t>
  </si>
  <si>
    <t>712300832</t>
  </si>
  <si>
    <t>Odstránenie povlakovej krytiny na strechách plochých 10° dvojvrstvovej,  -0,01000t</t>
  </si>
  <si>
    <t>1845526232</t>
  </si>
  <si>
    <t>48</t>
  </si>
  <si>
    <t>712311101</t>
  </si>
  <si>
    <t>Zhotovenie povlakovej krytiny striech plochých do 10° za studena náterom penetračným</t>
  </si>
  <si>
    <t>357191888</t>
  </si>
  <si>
    <t>49</t>
  </si>
  <si>
    <t>1116331099</t>
  </si>
  <si>
    <t xml:space="preserve">Penetračný náter DEKPRIMER </t>
  </si>
  <si>
    <t>kg</t>
  </si>
  <si>
    <t>1563994198</t>
  </si>
  <si>
    <t>50</t>
  </si>
  <si>
    <t>712331101</t>
  </si>
  <si>
    <t>Zhotovenie povlak. krytiny striech plochých do 10° pásmi na sucho AIP, NAIP alebo tkaniny</t>
  </si>
  <si>
    <t>1220652940</t>
  </si>
  <si>
    <t>51</t>
  </si>
  <si>
    <t>-2126104986</t>
  </si>
  <si>
    <t>52</t>
  </si>
  <si>
    <t>712370070</t>
  </si>
  <si>
    <t>Zhotovenie povlakovej krytiny striech plochých do 10° PVC-P fóliou upevnenou prikotvením so zvarením spoju</t>
  </si>
  <si>
    <t>1550967436</t>
  </si>
  <si>
    <t>30,94*13,40          " strecha S1  "</t>
  </si>
  <si>
    <t>2*(29,84+12,30)*0,82     " vyťiah. na atiku  "</t>
  </si>
  <si>
    <t>53</t>
  </si>
  <si>
    <t>2455162099</t>
  </si>
  <si>
    <t>PVC fólia hydroizolačná   ALKORPLAN  35177</t>
  </si>
  <si>
    <t>-1409735465</t>
  </si>
  <si>
    <t>54</t>
  </si>
  <si>
    <t>2832990659</t>
  </si>
  <si>
    <t>Kotviaca technika - univerzálný vrut</t>
  </si>
  <si>
    <t>-897794382</t>
  </si>
  <si>
    <t>55</t>
  </si>
  <si>
    <t>712990040</t>
  </si>
  <si>
    <t xml:space="preserve">Položenie geotextílie vodorovne alebo zvislo na strechy ploché do 10° </t>
  </si>
  <si>
    <t>1180795368</t>
  </si>
  <si>
    <t>(30,94*13,40)*2            "   Filtek 500    a Filtek 300  "</t>
  </si>
  <si>
    <t>2*(29,84+12,30)*0,82*2</t>
  </si>
  <si>
    <t>56</t>
  </si>
  <si>
    <t>6936655009</t>
  </si>
  <si>
    <t xml:space="preserve">Ochr. textília   FILTEK 500 </t>
  </si>
  <si>
    <t>-361819765</t>
  </si>
  <si>
    <t>57</t>
  </si>
  <si>
    <t>693665490</t>
  </si>
  <si>
    <t>Separačná  geotextília FILTEK 300</t>
  </si>
  <si>
    <t>472172568</t>
  </si>
  <si>
    <t>58</t>
  </si>
  <si>
    <t>712991040</t>
  </si>
  <si>
    <t>Montáž podkladnej konštrukcie z OSB dosiek atike šírky 411 - 620 mm pod klampiarske konštrukcie</t>
  </si>
  <si>
    <t>m</t>
  </si>
  <si>
    <t>-974983744</t>
  </si>
  <si>
    <t>59</t>
  </si>
  <si>
    <t>2832990600</t>
  </si>
  <si>
    <t>Kotviaca technika - rozperný nit do betónu</t>
  </si>
  <si>
    <t>329002273</t>
  </si>
  <si>
    <t>60</t>
  </si>
  <si>
    <t>6072624400</t>
  </si>
  <si>
    <t>Doska drevoštiepková OSB 3 SE 2500x1250x18 mm</t>
  </si>
  <si>
    <t>-420209094</t>
  </si>
  <si>
    <t>61</t>
  </si>
  <si>
    <t>998712201</t>
  </si>
  <si>
    <t>Presun hmôt pre izoláciu povlakovej krytiny v objektoch výšky do 6 m</t>
  </si>
  <si>
    <t>415541907</t>
  </si>
  <si>
    <t>62</t>
  </si>
  <si>
    <t>713000041</t>
  </si>
  <si>
    <t>Odstránenie nadstresnej tepelnej izolácie striech plochých kladenej voľne z vláknitých materiálov hr. nad 10 cm -0,018t</t>
  </si>
  <si>
    <t>-412534673</t>
  </si>
  <si>
    <t>63</t>
  </si>
  <si>
    <t>713122111</t>
  </si>
  <si>
    <t>Montáž tepelnej izolácie podláh polystyrénom, kladeným voľne v jednej vrstve</t>
  </si>
  <si>
    <t>-1625893650</t>
  </si>
  <si>
    <t>348,44         " m.č. 001 - 016 "</t>
  </si>
  <si>
    <t>64</t>
  </si>
  <si>
    <t>2837653299</t>
  </si>
  <si>
    <t>DEKPERIMETER   SD 150    hrúbka 100 mm</t>
  </si>
  <si>
    <t>1132795872</t>
  </si>
  <si>
    <t>65</t>
  </si>
  <si>
    <t>713142151</t>
  </si>
  <si>
    <t>Montáž tepelnej izolácie striech plochých do 10° polystyrénom, jednovrstvová kladenými voľne</t>
  </si>
  <si>
    <t>-1335446312</t>
  </si>
  <si>
    <t>66</t>
  </si>
  <si>
    <t>2837653428</t>
  </si>
  <si>
    <t>EPS Roof 100S penový polystyrén hrúbka 220 mm</t>
  </si>
  <si>
    <t>588289723</t>
  </si>
  <si>
    <t>67</t>
  </si>
  <si>
    <t>713142160</t>
  </si>
  <si>
    <t>Montáž tepelnej izolácie striech plochých do 10° spádovými doskami z polystyrénu v jednej vrstve</t>
  </si>
  <si>
    <t>-1551640489</t>
  </si>
  <si>
    <t>68</t>
  </si>
  <si>
    <t>2837653501</t>
  </si>
  <si>
    <t>EPS spádová doska spádový penový polystyrén 100S</t>
  </si>
  <si>
    <t>-225486543</t>
  </si>
  <si>
    <t>69</t>
  </si>
  <si>
    <t>998713201</t>
  </si>
  <si>
    <t>Presun hmôt pre izolácie tepelné v objektoch výšky do 6 m</t>
  </si>
  <si>
    <t>-1579861327</t>
  </si>
  <si>
    <t>70</t>
  </si>
  <si>
    <t>723100000</t>
  </si>
  <si>
    <t>Plynofikácia</t>
  </si>
  <si>
    <t>kpl</t>
  </si>
  <si>
    <t>746138289</t>
  </si>
  <si>
    <t>71</t>
  </si>
  <si>
    <t>725000000</t>
  </si>
  <si>
    <t>Zdravotechnika a  prípojky</t>
  </si>
  <si>
    <t>680184780</t>
  </si>
  <si>
    <t>72</t>
  </si>
  <si>
    <t>735000000</t>
  </si>
  <si>
    <t xml:space="preserve">Ústredné vykurovanie </t>
  </si>
  <si>
    <t>1698379002</t>
  </si>
  <si>
    <t>73</t>
  </si>
  <si>
    <t>763113115</t>
  </si>
  <si>
    <t>Priečka SDK KNAUF W115 hr. 205 mm, dvojitá kca 2xCW 75, 2xUW 75, dosky 2x GKB hr. 12,5 mm s TI 2x75 mm</t>
  </si>
  <si>
    <t>1251891700</t>
  </si>
  <si>
    <t>(3,286+2,33)*3,44</t>
  </si>
  <si>
    <t>74</t>
  </si>
  <si>
    <t>763115312</t>
  </si>
  <si>
    <t>Priečka SDK Rigips hr. 100 mm jednoducho opláštená doskami RBI 12.5 mm s tep. izoláciou, CW 75</t>
  </si>
  <si>
    <t>1344631784</t>
  </si>
  <si>
    <t>(3,94+2,33)*3,44-0,90*1,97</t>
  </si>
  <si>
    <t>2*(2,40*3,44)</t>
  </si>
  <si>
    <t>(13,33+3,60)*2,80</t>
  </si>
  <si>
    <t>-(0,90+4*0,80)*1,97</t>
  </si>
  <si>
    <t>4*(3,50*2,80)</t>
  </si>
  <si>
    <t>(2,20+1,20+5,84)*2,80-0,80*1,97</t>
  </si>
  <si>
    <t>(1,34+4,32+2,05)*3,44-(1,62*2,0)*2</t>
  </si>
  <si>
    <t>75</t>
  </si>
  <si>
    <t>763132210</t>
  </si>
  <si>
    <t>SDK podhľad KNAUF D112, závesná dvojvrstvová kca profil montažný CD a nosný UD, dosky GKF hr. 12,5 mm</t>
  </si>
  <si>
    <t>1698965197</t>
  </si>
  <si>
    <t>7,51+7,02              " m.č. 009, 010  "</t>
  </si>
  <si>
    <t>7,18+5,81              " 011 , 012  "</t>
  </si>
  <si>
    <t>4,48+6,13             " 013, 014  "</t>
  </si>
  <si>
    <t>76</t>
  </si>
  <si>
    <t>763181232</t>
  </si>
  <si>
    <t>Zárubne oceľové pre SDK priečky KNAUF W111 v do 4,75 m š 800 mm hr. 100 mm</t>
  </si>
  <si>
    <t>-229446926</t>
  </si>
  <si>
    <t>77</t>
  </si>
  <si>
    <t>763181242</t>
  </si>
  <si>
    <t>Zárubne oceľové pre SDK priečky KNAUF W111 v do 4,75 m š 900 mm hr. 100 mm</t>
  </si>
  <si>
    <t>-1645762806</t>
  </si>
  <si>
    <t>78</t>
  </si>
  <si>
    <t>998763401</t>
  </si>
  <si>
    <t>Presun hmôt pre sádrokartónové konštrukcie v stavbách(objektoch )výšky do 7 m</t>
  </si>
  <si>
    <t>1120502971</t>
  </si>
  <si>
    <t>79</t>
  </si>
  <si>
    <t>764313281</t>
  </si>
  <si>
    <t>Krytiny hladké z pozinkovaného farbeného PZf plechu, zo zvitkov šírky 670 mm, sklon do 30°  ozn. K2 + K3</t>
  </si>
  <si>
    <t>-1337014650</t>
  </si>
  <si>
    <t>1,5+50,0</t>
  </si>
  <si>
    <t>80</t>
  </si>
  <si>
    <t>764410439</t>
  </si>
  <si>
    <t xml:space="preserve">Oplechovanie parapetov z pozinkovaného farbeného PZf plechu, vrátane rohov r.š. 215 mm   </t>
  </si>
  <si>
    <t>1133020080</t>
  </si>
  <si>
    <t>81</t>
  </si>
  <si>
    <t>764430469</t>
  </si>
  <si>
    <t>Oplechovanie muriva a atík z pozinkovaného farbeného PZf plechu, vrátane rohov r.š. 690 mm    -  ozn.  K1</t>
  </si>
  <si>
    <t>1211987663</t>
  </si>
  <si>
    <t>82</t>
  </si>
  <si>
    <t>998764201</t>
  </si>
  <si>
    <t>Presun hmôt pre konštrukcie klampiarske v objektoch výšky do 6 m</t>
  </si>
  <si>
    <t>242958442</t>
  </si>
  <si>
    <t>83</t>
  </si>
  <si>
    <t>766621081</t>
  </si>
  <si>
    <t>Montáž okna plastového na PUR penu</t>
  </si>
  <si>
    <t>716164809</t>
  </si>
  <si>
    <t>84</t>
  </si>
  <si>
    <t>6114123391</t>
  </si>
  <si>
    <t>Plastové okno  4530 x3080 mm   , ozn 01</t>
  </si>
  <si>
    <t>-1421388668</t>
  </si>
  <si>
    <t>85</t>
  </si>
  <si>
    <t>6114123392</t>
  </si>
  <si>
    <t>Plastvé okno   2360 x 1800 mm , ozn 02</t>
  </si>
  <si>
    <t>648094306</t>
  </si>
  <si>
    <t>86</t>
  </si>
  <si>
    <t>6114123393</t>
  </si>
  <si>
    <t>Plastové  okno  3000 x 1800 mm , ozn. 03</t>
  </si>
  <si>
    <t>813131497</t>
  </si>
  <si>
    <t>87</t>
  </si>
  <si>
    <t>6114123394</t>
  </si>
  <si>
    <t>Plastové okno   900 x 1800 mm  , ozn.04</t>
  </si>
  <si>
    <t>-1999608893</t>
  </si>
  <si>
    <t>88</t>
  </si>
  <si>
    <t>6114123395</t>
  </si>
  <si>
    <t>Plastové  okno 880 x 1200 mm , ozn .  05</t>
  </si>
  <si>
    <t>-91323516</t>
  </si>
  <si>
    <t>89</t>
  </si>
  <si>
    <t>6114123396</t>
  </si>
  <si>
    <t>Plastové  okno   880 x 1800 mm , ozn.06</t>
  </si>
  <si>
    <t>894667541</t>
  </si>
  <si>
    <t>90</t>
  </si>
  <si>
    <t>6114123397</t>
  </si>
  <si>
    <t>Plastové   okno   2400 x 1800mm , ozn.07</t>
  </si>
  <si>
    <t>-1199293703</t>
  </si>
  <si>
    <t>91</t>
  </si>
  <si>
    <t>6114123398</t>
  </si>
  <si>
    <t>Plastové   okno   2070 x 1800 mm , ozn. 08</t>
  </si>
  <si>
    <t>328418355</t>
  </si>
  <si>
    <t>92</t>
  </si>
  <si>
    <t>766642115</t>
  </si>
  <si>
    <t>Montáž dverí posuvných jednokrídlových, posun na stene</t>
  </si>
  <si>
    <t>1115227786</t>
  </si>
  <si>
    <t>93</t>
  </si>
  <si>
    <t>6117103199</t>
  </si>
  <si>
    <t>Dvere posuvné, plné, šírka 600x1970 mm  ,  ozn. D15</t>
  </si>
  <si>
    <t>1013402430</t>
  </si>
  <si>
    <t>94</t>
  </si>
  <si>
    <t>766662112</t>
  </si>
  <si>
    <t>Montáž dverového krídla otočného jednokrídlového poldrážkového, do existujúcej zárubne, vrátane kovania</t>
  </si>
  <si>
    <t>1490330543</t>
  </si>
  <si>
    <t>95</t>
  </si>
  <si>
    <t>5491502040</t>
  </si>
  <si>
    <t>Kovanie - 2x kľučka, povrch nerez brúsený, 2x rozeta BB, FAB</t>
  </si>
  <si>
    <t>1418305279</t>
  </si>
  <si>
    <t>96</t>
  </si>
  <si>
    <t>6117103100</t>
  </si>
  <si>
    <t>Dvere vnútorné jednokrídlové, výplň papierová voština, povrch fólia M10, plné, šírka 600-900 mm   ,  ozn.   D11- D14</t>
  </si>
  <si>
    <t>128161903</t>
  </si>
  <si>
    <t>97</t>
  </si>
  <si>
    <t>766694151</t>
  </si>
  <si>
    <t>Montáž parapetnej dosky plastovej šírky nad 300 mm, dĺžky do 1000 mm</t>
  </si>
  <si>
    <t>-127533430</t>
  </si>
  <si>
    <t>98</t>
  </si>
  <si>
    <t>61190009901</t>
  </si>
  <si>
    <t>Vnútorné parapetné dosky plastové komôrkové,B=500mm biela, mramor, buk, zlatý dub</t>
  </si>
  <si>
    <t>1350660792</t>
  </si>
  <si>
    <t>99</t>
  </si>
  <si>
    <t>766694153</t>
  </si>
  <si>
    <t>Montáž parapetnej dosky plastovej šírky nad 300 mm, dĺžky 1600-2600 mm</t>
  </si>
  <si>
    <t>1639534622</t>
  </si>
  <si>
    <t>100</t>
  </si>
  <si>
    <t>6119001010</t>
  </si>
  <si>
    <t>Vnútorné parapetné dosky plastové komôrkové,B=500mm biela, mramor, buk</t>
  </si>
  <si>
    <t>1894219834</t>
  </si>
  <si>
    <t>101</t>
  </si>
  <si>
    <t>766694154</t>
  </si>
  <si>
    <t>Montáž parapetnej dosky plastovej šírky nad 300 mm, dĺžky nad 2600 mm</t>
  </si>
  <si>
    <t>975540220</t>
  </si>
  <si>
    <t>102</t>
  </si>
  <si>
    <t>361893778</t>
  </si>
  <si>
    <t>103</t>
  </si>
  <si>
    <t>766999991</t>
  </si>
  <si>
    <t>Drevené presklené steny  D + M</t>
  </si>
  <si>
    <t>315149947</t>
  </si>
  <si>
    <t>104</t>
  </si>
  <si>
    <t>766999992</t>
  </si>
  <si>
    <t>Plastové presklené steny  D + M</t>
  </si>
  <si>
    <t>226178023</t>
  </si>
  <si>
    <t>105</t>
  </si>
  <si>
    <t>998766201</t>
  </si>
  <si>
    <t>Presun hmot pre konštrukcie stolárske v objektoch výšky do 6 m</t>
  </si>
  <si>
    <t>-1357396895</t>
  </si>
  <si>
    <t>106</t>
  </si>
  <si>
    <t>769010099</t>
  </si>
  <si>
    <t>Vzduchotechnika</t>
  </si>
  <si>
    <t>748849022</t>
  </si>
  <si>
    <t>107</t>
  </si>
  <si>
    <t>771411014</t>
  </si>
  <si>
    <t>Montáž soklíkov z obkladačiek do malty veľ. 200 x 100 mm</t>
  </si>
  <si>
    <t>1321033998</t>
  </si>
  <si>
    <t>108</t>
  </si>
  <si>
    <t>5976409991</t>
  </si>
  <si>
    <t>Soklíky keramické  200 x 80 mm</t>
  </si>
  <si>
    <t>229539323</t>
  </si>
  <si>
    <t>109</t>
  </si>
  <si>
    <t>771575107</t>
  </si>
  <si>
    <t>Montáž podláh z dlaždíc keramických do tmelu veľ. 200 x 200 mm</t>
  </si>
  <si>
    <t>-903910912</t>
  </si>
  <si>
    <t>4,68+5,66           " P2 , m.č. 001 ,  006  "</t>
  </si>
  <si>
    <t>7,84+7,51                " 007 , 009  "</t>
  </si>
  <si>
    <t>7,02+7,18               "  090 , 010  "</t>
  </si>
  <si>
    <t>7,18+5,81               " 011 , 012   "</t>
  </si>
  <si>
    <t>4,48+6,13              " 013 ,  014  "</t>
  </si>
  <si>
    <t>2,48+2,63              " 015 ,  016  "</t>
  </si>
  <si>
    <t>110</t>
  </si>
  <si>
    <t>5976405000</t>
  </si>
  <si>
    <t>Dlaždice keramické  vel. 200x200x10 mm</t>
  </si>
  <si>
    <t>-447022081</t>
  </si>
  <si>
    <t>111</t>
  </si>
  <si>
    <t>998771201</t>
  </si>
  <si>
    <t>Presun hmôt pre podlahy z dlaždíc v objektoch výšky do 6m</t>
  </si>
  <si>
    <t>-226536780</t>
  </si>
  <si>
    <t>112</t>
  </si>
  <si>
    <t>776420010</t>
  </si>
  <si>
    <t>Lepenie podlahových soklov z PVC</t>
  </si>
  <si>
    <t>621755075</t>
  </si>
  <si>
    <t>113</t>
  </si>
  <si>
    <t>2841290000</t>
  </si>
  <si>
    <t>Soklík  z PVC</t>
  </si>
  <si>
    <t>-2071987795</t>
  </si>
  <si>
    <t>114</t>
  </si>
  <si>
    <t>776521100</t>
  </si>
  <si>
    <t>Lepenie povlakových podláh z PVC homogénnych pásov</t>
  </si>
  <si>
    <t>1978236347</t>
  </si>
  <si>
    <t>31,70+91,57             " m.č. 002 ,  003  "</t>
  </si>
  <si>
    <t>60,38+40,47             " 004 , 005  "</t>
  </si>
  <si>
    <t>22,17+33,55            " 008, 017  "</t>
  </si>
  <si>
    <t>115</t>
  </si>
  <si>
    <t>2841291550</t>
  </si>
  <si>
    <t xml:space="preserve">Podlaha PVC homogénna ,  </t>
  </si>
  <si>
    <t>1366158400</t>
  </si>
  <si>
    <t>116</t>
  </si>
  <si>
    <t>776992123</t>
  </si>
  <si>
    <t>Vyspravenie podkladu nivelačnou stierkou hr. 1 mm</t>
  </si>
  <si>
    <t>-1603213465</t>
  </si>
  <si>
    <t>117</t>
  </si>
  <si>
    <t>776994111</t>
  </si>
  <si>
    <t>Ostatné práce - zváranie a frézovanie povlakových podláh PVC - teplý spoj</t>
  </si>
  <si>
    <t>-1587409991</t>
  </si>
  <si>
    <t>118</t>
  </si>
  <si>
    <t>2841291560</t>
  </si>
  <si>
    <t>Zvarovacia šnúra k podlahe ,</t>
  </si>
  <si>
    <t>823174466</t>
  </si>
  <si>
    <t>119</t>
  </si>
  <si>
    <t>998776201</t>
  </si>
  <si>
    <t>Presun hmôt pre podlahy povlakové v objektoch výšky do 6 m</t>
  </si>
  <si>
    <t>1784512622</t>
  </si>
  <si>
    <t>120</t>
  </si>
  <si>
    <t>781445012</t>
  </si>
  <si>
    <t>Montáž obkladov vnútor. stien z obkladačiek kladených do tmelu veľ. 150x150 mm</t>
  </si>
  <si>
    <t>625695877</t>
  </si>
  <si>
    <t>22,4               " m.č. 009  "</t>
  </si>
  <si>
    <t>20,74             " 010  "</t>
  </si>
  <si>
    <t>20,92            " 011  "</t>
  </si>
  <si>
    <t>19,4              " 012 "</t>
  </si>
  <si>
    <t>16,0             " 013  "</t>
  </si>
  <si>
    <t>13,0              " 016  "</t>
  </si>
  <si>
    <t>121</t>
  </si>
  <si>
    <t>5978188000</t>
  </si>
  <si>
    <t>Obkladačky pórovinové a fareb. hlad. glazúra bežná 150x150 Ia</t>
  </si>
  <si>
    <t>1201863588</t>
  </si>
  <si>
    <t>122</t>
  </si>
  <si>
    <t>998781201</t>
  </si>
  <si>
    <t>Presun hmôt pre obklady keramické v objektoch výšky do 6 m</t>
  </si>
  <si>
    <t>-1456617771</t>
  </si>
  <si>
    <t>123</t>
  </si>
  <si>
    <t>783894612</t>
  </si>
  <si>
    <t>Náter farbami ekologickými riediteľnými vodou SADAKRINOM bielym pre náter sadrokartón. stropov 2x</t>
  </si>
  <si>
    <t>-777455450</t>
  </si>
  <si>
    <t>38,13</t>
  </si>
  <si>
    <t>124</t>
  </si>
  <si>
    <t>783894622</t>
  </si>
  <si>
    <t>Náter farbami ekologickými riediteľnými vodou SADAKRINOM pre náter sadrokartón. stien 2x</t>
  </si>
  <si>
    <t>219733981</t>
  </si>
  <si>
    <t>178,492*2</t>
  </si>
  <si>
    <t>125</t>
  </si>
  <si>
    <t>784101272</t>
  </si>
  <si>
    <t>Maľby z maliarskych zmesí práškových, strojne nanášané dvojnásobné, základné na jemnozrnný podklad výšky nad 3,80 m</t>
  </si>
  <si>
    <t>-1342229428</t>
  </si>
  <si>
    <t>(348,44+509,058)-112,46</t>
  </si>
  <si>
    <t>-38,13</t>
  </si>
  <si>
    <t>126</t>
  </si>
  <si>
    <t>210010999</t>
  </si>
  <si>
    <t>Elektroinštalácia   D + M</t>
  </si>
  <si>
    <t>-915052503</t>
  </si>
  <si>
    <t>VP - Práce naviac</t>
  </si>
  <si>
    <t>PN</t>
  </si>
  <si>
    <t>Časť:</t>
  </si>
  <si>
    <t>P.Č.</t>
  </si>
  <si>
    <t>TV</t>
  </si>
  <si>
    <t>KCN</t>
  </si>
  <si>
    <t>Kód položky</t>
  </si>
  <si>
    <t>Množstvo celkom</t>
  </si>
  <si>
    <t>Cena jednotková</t>
  </si>
  <si>
    <t>Cena celkom</t>
  </si>
  <si>
    <t>Hmotnosť</t>
  </si>
  <si>
    <t>Hmotnosť celkom</t>
  </si>
  <si>
    <t>Hmotnosť sute</t>
  </si>
  <si>
    <t>Hmotnosť sute celkom</t>
  </si>
  <si>
    <t>Sadzba DPH</t>
  </si>
  <si>
    <t>Typ položky</t>
  </si>
  <si>
    <t>Úroveň</t>
  </si>
  <si>
    <t>Dodávateľ</t>
  </si>
  <si>
    <t>HSV</t>
  </si>
  <si>
    <t>Práce a dodávky HSV</t>
  </si>
  <si>
    <t>Zemné práce</t>
  </si>
  <si>
    <t>001</t>
  </si>
  <si>
    <t>131201102</t>
  </si>
  <si>
    <t>Výkop nezapaženej jamy v hornine 3, nad 100 do 1000 m3</t>
  </si>
  <si>
    <t>"žumpa"</t>
  </si>
  <si>
    <t>((8,14*2,7)+(11,04*5,6))/2*2,89</t>
  </si>
  <si>
    <t>131201109</t>
  </si>
  <si>
    <t>Hĺbenie nezapažených jám a zárezov. Príplatok za lepivosť horniny 3</t>
  </si>
  <si>
    <t>132201202</t>
  </si>
  <si>
    <t>Výkop ryhy šírky 600-2000mm horn.3 od 100 do 1000 m3</t>
  </si>
  <si>
    <t>"voda" 63*0,8*1,5</t>
  </si>
  <si>
    <t>"kanal" 10*0,8*1,5+43*0,8*1,0</t>
  </si>
  <si>
    <t>"zt" 80*0,8*1,15</t>
  </si>
  <si>
    <t>132201209</t>
  </si>
  <si>
    <t>Príplatok k cenám za lepivosť pri hĺbení rýh š. nad 600 do 2 000 mm zapaž. i nezapažených, s urovnaním dna v hornine 3</t>
  </si>
  <si>
    <t>151101101</t>
  </si>
  <si>
    <t>Paženie a rozopretie stien rýh pre podzemné vedenie, príložné do 2 m</t>
  </si>
  <si>
    <t>63*1,5*2+10*1,5*2</t>
  </si>
  <si>
    <t>151101111</t>
  </si>
  <si>
    <t>Odstránenie paženia rýh pre podzemné vedenie, príložné hĺbky do 2 m</t>
  </si>
  <si>
    <t>162201102</t>
  </si>
  <si>
    <t>Vodorovné premiestnenie výkopku z horniny 1-4 nad 20-50m</t>
  </si>
  <si>
    <t>47,04+23,52</t>
  </si>
  <si>
    <t>171201101</t>
  </si>
  <si>
    <t>Uloženie sypaniny do násypov s rozprestretím sypaniny vo vrstvách a s hrubým urovnaním nezhutnených</t>
  </si>
  <si>
    <t>174101002</t>
  </si>
  <si>
    <t>Zásyp sypaninou so zhutnením jám, šachiet, rýh, zárezov alebo okolo objektov nad 100 do 1000 m3</t>
  </si>
  <si>
    <t>195,6-70,56+60</t>
  </si>
  <si>
    <t>175101101</t>
  </si>
  <si>
    <t>Obsyp potrubia sypaninou z vhodných hornín 1 až 4 bez prehodenia sypaniny</t>
  </si>
  <si>
    <t>116*0,8*0,3+80*0,8*0,3</t>
  </si>
  <si>
    <t>MAT</t>
  </si>
  <si>
    <t>5833116600</t>
  </si>
  <si>
    <t>Kamenivo ťažené drobné frakcia 0-4 STN EN 12620 + A1</t>
  </si>
  <si>
    <t>47,040*1,8</t>
  </si>
  <si>
    <t>175101201</t>
  </si>
  <si>
    <t>Obsyp objektov sypaninou z vhodných hornín 1 až 4 bez prehodenia sypaniny</t>
  </si>
  <si>
    <t>33,000*1,8</t>
  </si>
  <si>
    <t>Vodorovné konštrukcie</t>
  </si>
  <si>
    <t>271</t>
  </si>
  <si>
    <t>451573111</t>
  </si>
  <si>
    <t>Lôžko pod potrubie, stoky a drobné objekty, v otvorenom výkope z piesku a štrkopiesku do 63 mm</t>
  </si>
  <si>
    <t>6,6</t>
  </si>
  <si>
    <t>116*0,8*0,15+80*0,8*0,15</t>
  </si>
  <si>
    <t>221</t>
  </si>
  <si>
    <t>451577877</t>
  </si>
  <si>
    <t>Podklad pod dlažbu v ploche vodorovnej alebo v sklone do 1:5 hr. od 30 do 100 mm zo štrkopiesku</t>
  </si>
  <si>
    <t>452311146</t>
  </si>
  <si>
    <t>Dosky, bloky, sedlá z betónu v otvorenom výkope tr. C 20/25</t>
  </si>
  <si>
    <t>Komunikácie</t>
  </si>
  <si>
    <t>596811111</t>
  </si>
  <si>
    <t>Kladenie dlažby betónovej komunikácií pre peších do lôžka z kameniva ťaženého</t>
  </si>
  <si>
    <t>8*0,25</t>
  </si>
  <si>
    <t>5924562000</t>
  </si>
  <si>
    <t>Dlaždice betónové HBB 50/50/8cm</t>
  </si>
  <si>
    <t>Úpravy povrchov, podlahy, osadenie</t>
  </si>
  <si>
    <t>011</t>
  </si>
  <si>
    <t>631362442</t>
  </si>
  <si>
    <t>Výstuž mazanín z betónov (z kameniva) a z ľahkých betónov zo sietí KARI, priemer drôtu 10/ 10mm, veľkosť oka 150x150 mm</t>
  </si>
  <si>
    <t>7,5/0,15*1,2</t>
  </si>
  <si>
    <t>Rúrové vedenie</t>
  </si>
  <si>
    <t>831263195</t>
  </si>
  <si>
    <t>Príplatok k cene za zriadenie kanalizačnej prípojky DN od 100 do 300 mm</t>
  </si>
  <si>
    <t>837314111p</t>
  </si>
  <si>
    <t>Napojenie do šachty dn 150</t>
  </si>
  <si>
    <t>871211172</t>
  </si>
  <si>
    <t>Montáž vodovodného potrubia z PE 100 RC SDR11 zváraného natupo D 50x4,6 mm</t>
  </si>
  <si>
    <t>2860018150</t>
  </si>
  <si>
    <t>HDPE rúra PE100 50x4,6/100m PN16 (SDR11) -pre tlakový rozvod pitnej vody</t>
  </si>
  <si>
    <t>871326026</t>
  </si>
  <si>
    <t>Montáž kanalizačného PVC-U potrubia hladkého plnostenného DN 150</t>
  </si>
  <si>
    <t>2860002500</t>
  </si>
  <si>
    <t xml:space="preserve">PVC rúra 160x4,7/5m -hladký kanalizačný systém SN8 </t>
  </si>
  <si>
    <t>60,000/5</t>
  </si>
  <si>
    <t>877211004</t>
  </si>
  <si>
    <t>Montáž tvarovky vodovodného potrubia z PE 100 zváranej natupo D 50 mm</t>
  </si>
  <si>
    <t>2862466170</t>
  </si>
  <si>
    <t>Prechodka PE mosadzná s vonkajším závitom PE100 SDR11/PFA/PN16 DN 50/11/2</t>
  </si>
  <si>
    <t>877326004</t>
  </si>
  <si>
    <t>Montáž kanalizačného PVC kolena DN 150</t>
  </si>
  <si>
    <t>4+1</t>
  </si>
  <si>
    <t>2860002920</t>
  </si>
  <si>
    <t>PVC koleno 150/30°-hladký kanalizačný systém</t>
  </si>
  <si>
    <t>2860003000</t>
  </si>
  <si>
    <t xml:space="preserve">PVC koleno 150/45°-hladký kanalizačný systém </t>
  </si>
  <si>
    <t>879172199</t>
  </si>
  <si>
    <t>Príplatok k cene za montáž vodovodných prípojok DN od 32 do 80</t>
  </si>
  <si>
    <t>879172199p</t>
  </si>
  <si>
    <t>Príplatok k cene za napojenie v šachte</t>
  </si>
  <si>
    <t>891183111</t>
  </si>
  <si>
    <t>Montáž vodovodnej armatúry na potrubí, ventil pre prípojky DN 40</t>
  </si>
  <si>
    <t>1+1</t>
  </si>
  <si>
    <t>5511872300</t>
  </si>
  <si>
    <t>Kontrolovateľný spätný ventil, 5/4", PN 16,</t>
  </si>
  <si>
    <t>5511870620</t>
  </si>
  <si>
    <t>Guľový uzáver pre vodu s odvodnením, 6/4",</t>
  </si>
  <si>
    <t>892233111</t>
  </si>
  <si>
    <t>Preplach a dezinfekcia vodovodného potrubia DN od 40 do 70</t>
  </si>
  <si>
    <t>892241111</t>
  </si>
  <si>
    <t>Ostatné práce na rúrovom vedení, tlakové skúšky vodovodného potrubia DN do 80</t>
  </si>
  <si>
    <t>892311000</t>
  </si>
  <si>
    <t>Skúška tesnosti kanalizácie D 150</t>
  </si>
  <si>
    <t>892372111</t>
  </si>
  <si>
    <t>Zabezpečenie koncov vodovodného potrubia pri tlakových skúškach DN do 300 mm</t>
  </si>
  <si>
    <t>894170062pp</t>
  </si>
  <si>
    <t>Osadenie sklolaminátovej žumpy</t>
  </si>
  <si>
    <t>5624505150opp</t>
  </si>
  <si>
    <t>Sklolaminátová žumpa  12m3</t>
  </si>
  <si>
    <t>5624505150opp1</t>
  </si>
  <si>
    <t>Predlž. vstupného komína L-500mm</t>
  </si>
  <si>
    <t>894431131</t>
  </si>
  <si>
    <t>Montáž revíznej šachty z PVC, DN 400/160 (DN šachty/DN potr. ved.), tlak 12,5 t, hl. 850 do 1200 mm</t>
  </si>
  <si>
    <t>4600051020p</t>
  </si>
  <si>
    <t>Kompletná šachta dn 400/150</t>
  </si>
  <si>
    <t>KS</t>
  </si>
  <si>
    <t>899103111</t>
  </si>
  <si>
    <t>Osadenie poklopu liatinového a oceľového vrátane rámu hmotn. nad 100 do 150 kg</t>
  </si>
  <si>
    <t>P11400DLRS</t>
  </si>
  <si>
    <t>Poklop liatinový kruhový P-TOP L RS, DN 600, D400 kN, + 3 skrutky, vodotesný,</t>
  </si>
  <si>
    <t>Ostatné konštrukcie a práce-búranie</t>
  </si>
  <si>
    <t>013</t>
  </si>
  <si>
    <t>971052351</t>
  </si>
  <si>
    <t>Vybúranie otvoru v želzobet. priečkach a stenách plochy do 0, 09 m2, do 450 mm,  -0,10400t</t>
  </si>
  <si>
    <t>971052361</t>
  </si>
  <si>
    <t>Vybúranie otvoru v želzobet. priečkach a stenách plochy do 0, 09 m2, do 800 mm,  -0,13900t</t>
  </si>
  <si>
    <t>974031134</t>
  </si>
  <si>
    <t>Vysekanie rýh v akomkoľvek murive tehlovom na akúkoľvek maltu do hĺbky 50 mm a š. do 150 mm,  -0,01300t</t>
  </si>
  <si>
    <t>979082111</t>
  </si>
  <si>
    <t>Vnútrostavenisková doprava sutiny a vybúraných hmôt do 10 m</t>
  </si>
  <si>
    <t>Presun hmôt HSV</t>
  </si>
  <si>
    <t>998276101</t>
  </si>
  <si>
    <t>Presun hmôt pre rúrové vedenie hĺbené z rúr z plast., hmôt alebo sklolamin. v otvorenom výkope</t>
  </si>
  <si>
    <t>PSV</t>
  </si>
  <si>
    <t>Práce a dodávky PSV</t>
  </si>
  <si>
    <t>713</t>
  </si>
  <si>
    <t>Izolácie tepelné</t>
  </si>
  <si>
    <t>713482144</t>
  </si>
  <si>
    <t>Montáž trubíc z EPDM, hr.25-32,vnút.priemer 99-130 mm</t>
  </si>
  <si>
    <t>2837741146</t>
  </si>
  <si>
    <t>Izolácia kanal rúr proti orosovaniu</t>
  </si>
  <si>
    <t>713482301</t>
  </si>
  <si>
    <t>Montaž trubíc MIRELON hr. do 6 mm, vnút.priemer do 18 mm</t>
  </si>
  <si>
    <t>55+80</t>
  </si>
  <si>
    <t>2837710100</t>
  </si>
  <si>
    <t>Izolácia potrubia- 18/6" MIRELON</t>
  </si>
  <si>
    <t>713482302</t>
  </si>
  <si>
    <t>Montaž trubíc MIRELON hr. do 6 mm, vnút.priemer 19 - 22 mm</t>
  </si>
  <si>
    <t>22+40</t>
  </si>
  <si>
    <t>2837710300</t>
  </si>
  <si>
    <t>Izolácia potrubia- 22/ 9" MIRELON</t>
  </si>
  <si>
    <t>713482303</t>
  </si>
  <si>
    <t>Montaž trubíc MIRELON hr. do 6 mm, vnút.priemer 23 - 28 mm</t>
  </si>
  <si>
    <t>4+22</t>
  </si>
  <si>
    <t>2837710600</t>
  </si>
  <si>
    <t>Izolácia potrubia- 28/ 9" MIRELON</t>
  </si>
  <si>
    <t>713482305</t>
  </si>
  <si>
    <t>Montaž trubíc MIRELON hr. do 13 mm, vnút.priemer 22 - 42 mm</t>
  </si>
  <si>
    <t>13+5+28</t>
  </si>
  <si>
    <t>2837711000</t>
  </si>
  <si>
    <t>Izolácia potrubia- 35/13" MIRELON</t>
  </si>
  <si>
    <t>13+5</t>
  </si>
  <si>
    <t>2837711200</t>
  </si>
  <si>
    <t>Izolácia potrubia- 49/13" MIRELON</t>
  </si>
  <si>
    <t>721</t>
  </si>
  <si>
    <t>Zdravotech. vnútorná kanalizácia</t>
  </si>
  <si>
    <t>721110806</t>
  </si>
  <si>
    <t>Demontáž potrubia z kameninových rúr normálnych a kyselinovzdorných nad 100 do DN 200,  -0,02670t</t>
  </si>
  <si>
    <t>721140802</t>
  </si>
  <si>
    <t>Demontáž potrubia z liatinových rúr odpadového alebo dažďového do DN 100,  -0,01492t</t>
  </si>
  <si>
    <t>721171107</t>
  </si>
  <si>
    <t>Potrubie z PVC - U odpadové ležaté hrdlové D 75x1, 8</t>
  </si>
  <si>
    <t>721171109</t>
  </si>
  <si>
    <t>Potrubie z PVC - U odpadové ležaté hrdlové D 110x2, 2</t>
  </si>
  <si>
    <t>721171111</t>
  </si>
  <si>
    <t>Potrubie z PVC - U odpadové ležaté hrdlové D 140x2, 8</t>
  </si>
  <si>
    <t>721171112</t>
  </si>
  <si>
    <t>Potrubie z PVC - U odpadové ležaté hrdlové D 160x3, 9</t>
  </si>
  <si>
    <t>721171803</t>
  </si>
  <si>
    <t>Demontáž potrubia z novodurových rúr odpadového alebo pripojovacieho do D75,  -0,00210 t</t>
  </si>
  <si>
    <t>721172109</t>
  </si>
  <si>
    <t>Potrubie z PVC - U odpadové zvislé hrdlové D 110x2, 2</t>
  </si>
  <si>
    <t>721172111</t>
  </si>
  <si>
    <t>Potrubie z PVC - U odpadové zvislé hrdlové D 140x2, 8</t>
  </si>
  <si>
    <t>721173204</t>
  </si>
  <si>
    <t>Potrubie z PVC - U odpadné pripájacie D 40x1, 8</t>
  </si>
  <si>
    <t>721173205</t>
  </si>
  <si>
    <t>Potrubie z PVC - U odpadné pripájacie D 50x1, 8</t>
  </si>
  <si>
    <t>721194103</t>
  </si>
  <si>
    <t>Zriadenie prípojky na potrubí vyvedenie a upevnenie odpadových výpustiek D 32x1, 8</t>
  </si>
  <si>
    <t>721194104</t>
  </si>
  <si>
    <t>Zriadenie prípojky na potrubí vyvedenie a upevnenie odpadových výpustiek D 40x1, 8</t>
  </si>
  <si>
    <t>721194105</t>
  </si>
  <si>
    <t>Zriadenie prípojky na potrubí vyvedenie a upevnenie odpadových výpustiek D 50x1, 8</t>
  </si>
  <si>
    <t>721194107</t>
  </si>
  <si>
    <t>Zriadenie prípojky na potrubí vyvedenie a upevnenie odpadových výpustiek D 75x1, 9</t>
  </si>
  <si>
    <t>721194109</t>
  </si>
  <si>
    <t>Zriadenie prípojky na potrubí vyvedenie a upevnenie odpadových výpustiek D 110x2, 3</t>
  </si>
  <si>
    <t>721210818</t>
  </si>
  <si>
    <t>Demontáž vpustu vaňového DN 100,  -0,02027t</t>
  </si>
  <si>
    <t>721210822</t>
  </si>
  <si>
    <t>Demontáž strešného vtoku DN 100,  -0,01705t</t>
  </si>
  <si>
    <t>721213006</t>
  </si>
  <si>
    <t>Montáž podlahového vpustu s vodorovným odtokom DN 75</t>
  </si>
  <si>
    <t>HL310NPrR</t>
  </si>
  <si>
    <t>Podlahový vpust ako HL 310N, DN50/75/110 s pevnou izolačnou prírubou</t>
  </si>
  <si>
    <t>721220801</t>
  </si>
  <si>
    <t>Demontáž zápachovej uzávierky do DN 70,  -0,00310t</t>
  </si>
  <si>
    <t>721229021</t>
  </si>
  <si>
    <t>Montáž podlahového odtokového žlabu dĺžky 800 mm pre montáž k stene</t>
  </si>
  <si>
    <t>5528158015</t>
  </si>
  <si>
    <t xml:space="preserve">Sprchový žľab k stene 800 mm 270x 100x 82 </t>
  </si>
  <si>
    <t>721229022</t>
  </si>
  <si>
    <t>Montáž podlahového odtokového žlabu dĺžky 900 mm pre montáž k stene</t>
  </si>
  <si>
    <t>5528158016</t>
  </si>
  <si>
    <t>Sprchový žľab k stene 900 mm 270x 100x 82</t>
  </si>
  <si>
    <t>721230206</t>
  </si>
  <si>
    <t>Montáž bezpečnostného prepadového strešného vtoku pre fóliové izolácie mechanicky kotveného s ohrevom DN 110</t>
  </si>
  <si>
    <t>2866300025</t>
  </si>
  <si>
    <t>Strešný vtok HL62H/1, DN 110, (10,7 l/s), bitumenová izolácia, vertikálny odtok, záchytný kôš d 180 mm, PP</t>
  </si>
  <si>
    <t>721242803</t>
  </si>
  <si>
    <t>Demontáž vent. hlavíc DN 100,  -0,02113t</t>
  </si>
  <si>
    <t>721274103</t>
  </si>
  <si>
    <t>Ventilačné hlavice strešná - plastové DN 100 HUL 810</t>
  </si>
  <si>
    <t>721290006</t>
  </si>
  <si>
    <t>Montáž privzdušňovacieho ventilu pre odpadové potrubia DN 40</t>
  </si>
  <si>
    <t>5515101201</t>
  </si>
  <si>
    <t>Privzdušňovací ventil HL900N, DN 50/75/110, (37 l/s), - 40°až +60°C, dvojitá vzduchová izolácia, vnútorná kanalizácia, PP</t>
  </si>
  <si>
    <t>721290111</t>
  </si>
  <si>
    <t>Ostatné - skúška tesnosti kanalizácie v objektoch vodou do DN 125</t>
  </si>
  <si>
    <t>721290112</t>
  </si>
  <si>
    <t>Ostatné - skúška tesnosti kanalizácie v objektoch vodou DN 150 alebo DN 200</t>
  </si>
  <si>
    <t>721290123</t>
  </si>
  <si>
    <t>Ostatné - skúška tesnosti kanalizácie v objektoch dymom do DN 300</t>
  </si>
  <si>
    <t>721290821</t>
  </si>
  <si>
    <t>Vnútrostav. premiestnenie vybúraných hmôt vnútor. kanal. vodorovne do 100 m z budov vysokých do 6 m</t>
  </si>
  <si>
    <t>998721201</t>
  </si>
  <si>
    <t>Presun hmôt pre vnútornú kanalizáciu v objektoch výšky do 6 m</t>
  </si>
  <si>
    <t>722</t>
  </si>
  <si>
    <t>Zdravotechnika - vnútorný vodovod</t>
  </si>
  <si>
    <t>722130211</t>
  </si>
  <si>
    <t>Potrubie z oceľ.rúr pozink.bezšvík.bežných-11 353.0, 10 004.0 zvarov. bežných-11 343.00 DN 15</t>
  </si>
  <si>
    <t>722130212</t>
  </si>
  <si>
    <t>Potrubie z oceľ.rúr pozink.bezšvík.bežných-11 353.0, 10 004.0 zvarov. bežných-11 343.00 DN 20</t>
  </si>
  <si>
    <t>722130213</t>
  </si>
  <si>
    <t>Potrubie z oceľ.rúr pozink.bezšvík.bežných-11 353.0, 10 004.0 zvarov. bežných-11 343.00 DN 25</t>
  </si>
  <si>
    <t>722130214</t>
  </si>
  <si>
    <t>Potrubie z oceľ.rúr pozink.bezšvík.bežných-11 353.0, 10 004.0 zvarov. bežných-11 343.00 DN 32</t>
  </si>
  <si>
    <t>722130215</t>
  </si>
  <si>
    <t>Potrubie z oceľ.rúr pozink.bezšvík.bežných-11 353.0, 10 004.0 zvarov. bežných-11 343.00 DN 40</t>
  </si>
  <si>
    <t>722130801</t>
  </si>
  <si>
    <t>Demontáž potrubia z oceľových rúrok závitových do DN 25,  -0,00213t</t>
  </si>
  <si>
    <t>722130802</t>
  </si>
  <si>
    <t>Demontáž potrubia z oceľových rúrok závitových nad 25 do DN 40,  -0,00497t</t>
  </si>
  <si>
    <t>722172111</t>
  </si>
  <si>
    <t>Potrubie z plastických rúr PP-R D20/2.8 - PN16, polyfúznym zváraním</t>
  </si>
  <si>
    <t>722172112</t>
  </si>
  <si>
    <t>Potrubie z plastických rúr PP-R D25/3.5 - PN16, polyfúznym zváraním</t>
  </si>
  <si>
    <t>722172113</t>
  </si>
  <si>
    <t>Potrubie z plastických rúr PP-R D32/4.4 - PN16, polyfúznym zváraním</t>
  </si>
  <si>
    <t>722172114</t>
  </si>
  <si>
    <t>Potrubie z plastických rúr PP-R D40/5.5 - PN16, polyfúznym zváraním</t>
  </si>
  <si>
    <t>722181812</t>
  </si>
  <si>
    <t>Demontáž plstených pásov z rúr do D50,  -0,00023t</t>
  </si>
  <si>
    <t>722190221</t>
  </si>
  <si>
    <t>Prípojka vodovodná z oceľových rúr pre pevné pripojenie DN 15</t>
  </si>
  <si>
    <t>súb.</t>
  </si>
  <si>
    <t>722190222</t>
  </si>
  <si>
    <t>Prípojka vodovodná z oceľových rúr pre pevné pripojenie DN 20</t>
  </si>
  <si>
    <t>722190401</t>
  </si>
  <si>
    <t>Vyvedenie a upevnenie výpustky DN 15</t>
  </si>
  <si>
    <t>722220861</t>
  </si>
  <si>
    <t>Demontáž armatúry závitovej s dvomi závitmi do G 3/4,  -0,00053t</t>
  </si>
  <si>
    <t>722220863</t>
  </si>
  <si>
    <t>Demontáž armatúry závitovej s dvomi závitmi G 6/4,  -0,00146t</t>
  </si>
  <si>
    <t>722221010</t>
  </si>
  <si>
    <t>Montáž guľového kohúta závitového priameho pre vodu G 1/2</t>
  </si>
  <si>
    <t>5511870000</t>
  </si>
  <si>
    <t>Guľový uzáver pre vodu PERFECTA, 1/2", FF páčka,</t>
  </si>
  <si>
    <t>722221015</t>
  </si>
  <si>
    <t>Montáž guľového kohúta závitového priameho pre vodu G 3/4</t>
  </si>
  <si>
    <t>5511870010</t>
  </si>
  <si>
    <t>Guľový uzáver pre vodu PERFECTA, 3/4", FF páčka,</t>
  </si>
  <si>
    <t>722221025</t>
  </si>
  <si>
    <t>Montáž guľového kohúta závitového priameho pre vodu G 5/4</t>
  </si>
  <si>
    <t>5511870030</t>
  </si>
  <si>
    <t>Guľový uzáver pre vodu PERFECTA, 5/4", FF páčka,</t>
  </si>
  <si>
    <t>722221030</t>
  </si>
  <si>
    <t>Montáž guľového kohúta závitového priameho pre vodu G 6/4</t>
  </si>
  <si>
    <t>55118706205</t>
  </si>
  <si>
    <t xml:space="preserve">Guľový uzáver pre vodu s odvodnením, 6/4", </t>
  </si>
  <si>
    <t>722221060</t>
  </si>
  <si>
    <t>Montáž guľového kohúta závitového priameho pre vodu s vypúšťaním G 1/2</t>
  </si>
  <si>
    <t>5511130110</t>
  </si>
  <si>
    <t>Vypúšťací guľový ventil, 1/2”, komplet,</t>
  </si>
  <si>
    <t>722221280</t>
  </si>
  <si>
    <t>Montáž spätného ventilu závitového G 5/4</t>
  </si>
  <si>
    <t>722221285</t>
  </si>
  <si>
    <t>Montáž spätného ventilu závitového G 6/4</t>
  </si>
  <si>
    <t>5511872310</t>
  </si>
  <si>
    <t xml:space="preserve">Kontrolovateľný spätný ventil, 6/4", PN 16, </t>
  </si>
  <si>
    <t>722221430</t>
  </si>
  <si>
    <t>Montáž pripojovacej sanitárnej flexi hadice G 1/2</t>
  </si>
  <si>
    <t>5*2+1*2+2*2</t>
  </si>
  <si>
    <t>5511874500</t>
  </si>
  <si>
    <t>Flexi hadice k baterii (8x12), 8x12 (F1/2"xM10), 40 cm,</t>
  </si>
  <si>
    <t>722229101</t>
  </si>
  <si>
    <t>Montáž ventilu výtok., plavák.,vypúšť.,odvodňov.,kohút.plniaceho,vypúšťacieho PN 0.6, ventilov G 1/2</t>
  </si>
  <si>
    <t>5511122600</t>
  </si>
  <si>
    <t>Ventil odvodňovací DN 15 1/2"</t>
  </si>
  <si>
    <t>722250005</t>
  </si>
  <si>
    <t>Montáž hydrantového systému s tvarovo stálou hadicou D 25</t>
  </si>
  <si>
    <t>4493202990</t>
  </si>
  <si>
    <t>Hydrantový systém s tvarovo stálou hadicou D 25 PH - PLUS - 30 bm. Skriňa 710x710x245; plné dvierka; prúdnica ekv.10 PHHP</t>
  </si>
  <si>
    <t>722290226</t>
  </si>
  <si>
    <t>Tlaková skúška vodovodného potrubia závitového do DN 50</t>
  </si>
  <si>
    <t>122+157</t>
  </si>
  <si>
    <t>722290234</t>
  </si>
  <si>
    <t>Prepláchnutie a dezinfekcia vodovodného potrubia do DN 80</t>
  </si>
  <si>
    <t>722290821</t>
  </si>
  <si>
    <t>Vnútrostav. premiestnenie vybúraných hmôt vnútorný vodovod vodorovne do 100 m z budov vys. do 6 m</t>
  </si>
  <si>
    <t>998722201</t>
  </si>
  <si>
    <t>Presun hmôt pre vnútorný vodovod v objektoch výšky do 6 m</t>
  </si>
  <si>
    <t>725</t>
  </si>
  <si>
    <t>Zdravotechnika - zariaď. predmety</t>
  </si>
  <si>
    <t>725110811</t>
  </si>
  <si>
    <t>Demontáž záchoda splachovacieho s nádržou alebo s tlakovým splachovačom,  -0,01933t</t>
  </si>
  <si>
    <t>725119106</t>
  </si>
  <si>
    <t>Montáž splachovacej nádržky plastovej s rohovým ventilom nízkopoložených</t>
  </si>
  <si>
    <t>4014804399594</t>
  </si>
  <si>
    <t>Pro Nádržka Dual Flush</t>
  </si>
  <si>
    <t>725119215</t>
  </si>
  <si>
    <t>Montáž záchodovej misy volne stojacej s rovným odpadom</t>
  </si>
  <si>
    <t>6420141650</t>
  </si>
  <si>
    <t>Klozet stojací BABY, 295x385x350 mm, zvislý odpad, keramika, biela</t>
  </si>
  <si>
    <t>725119410</t>
  </si>
  <si>
    <t>Montáž záchodovej misy zavesenej s rovným odpadom</t>
  </si>
  <si>
    <t>3+1</t>
  </si>
  <si>
    <t>6420134050</t>
  </si>
  <si>
    <t>Klozet závesný , keramika, biela</t>
  </si>
  <si>
    <t>6424310557</t>
  </si>
  <si>
    <t xml:space="preserve">Závesné WC keramické s hlbokým splachovaním, </t>
  </si>
  <si>
    <t>725119711</t>
  </si>
  <si>
    <t>Montáž predstenového systému záchodov do kombinovaných stien (napr.GEBERIT, AlcaPlast)</t>
  </si>
  <si>
    <t>5513005463</t>
  </si>
  <si>
    <t xml:space="preserve">DuoFixpre závesné WC so splachovacou nádržkou </t>
  </si>
  <si>
    <t>5513005630</t>
  </si>
  <si>
    <t>Ovládacie tlačidlo</t>
  </si>
  <si>
    <t>725129201</t>
  </si>
  <si>
    <t>Montáž pisoáru keramického bez splachovacej nádrže</t>
  </si>
  <si>
    <t>6420144220</t>
  </si>
  <si>
    <t>Pisoár bez senzora GOLEM, 305x340x535 mm, keramika, biela</t>
  </si>
  <si>
    <t>8425144961284</t>
  </si>
  <si>
    <t>Vent.tlačný k pisoárom</t>
  </si>
  <si>
    <t>725210821</t>
  </si>
  <si>
    <t>Demontáž umývadiel alebo umývadielok bez výtokovej armatúry,  -0,01946t</t>
  </si>
  <si>
    <t>725219401</t>
  </si>
  <si>
    <t>Montáž umývadla na skrutky do muriva, bez výtokovej armatúry</t>
  </si>
  <si>
    <t>5+1+2</t>
  </si>
  <si>
    <t>6420136680</t>
  </si>
  <si>
    <t>Umývadlo keramické LYRA PLUS-55, 550x450x195 mm, biela</t>
  </si>
  <si>
    <t>6420136310</t>
  </si>
  <si>
    <t>Umývadielko keramické-45, 450x250x155 mm, biela</t>
  </si>
  <si>
    <t>6420136540</t>
  </si>
  <si>
    <t>Zdravotné umývadlo keramické, 640x550x165 mm, biela</t>
  </si>
  <si>
    <t>725219601</t>
  </si>
  <si>
    <t>Montáž stĺpa umývadla</t>
  </si>
  <si>
    <t>6429125100</t>
  </si>
  <si>
    <t xml:space="preserve">Stĺp  k umývadlu biely, keramický, </t>
  </si>
  <si>
    <t>725220832</t>
  </si>
  <si>
    <t>Demontáž vane akrylátovej vane rovnej do sute,  -0.08510t</t>
  </si>
  <si>
    <t>725245103</t>
  </si>
  <si>
    <t>Montáž - zástena sprchová jednokrídlová do výšky 2000 mm a šírky 900 mm</t>
  </si>
  <si>
    <t>90G70100Z1</t>
  </si>
  <si>
    <t>Zástena sprchová  š.890</t>
  </si>
  <si>
    <t>725245123</t>
  </si>
  <si>
    <t>Montáž - zástena sprchová dvojkrídlová do výšky 2000 mm a šírky 1200 mm</t>
  </si>
  <si>
    <t>2176641000001</t>
  </si>
  <si>
    <t>Sprchová zástenná š.1100</t>
  </si>
  <si>
    <t>725245271</t>
  </si>
  <si>
    <t>Montáž sprchových kútov kompletných štvorcových od 90x90 mm</t>
  </si>
  <si>
    <t>5542350550</t>
  </si>
  <si>
    <t xml:space="preserve">sprchový kút komplet 90x90x200 </t>
  </si>
  <si>
    <t>725291112</t>
  </si>
  <si>
    <t xml:space="preserve">Montáž doplnkov zariadení kúpeľní a záchodov, toaletná doska </t>
  </si>
  <si>
    <t>3+1+2</t>
  </si>
  <si>
    <t>6424310174</t>
  </si>
  <si>
    <t>Sedadlo WC bez bariér, s antibakteriálnou úpravou, pre starších a telesne postihnutých, tvrdé, z duroplastu,</t>
  </si>
  <si>
    <t>6424310161</t>
  </si>
  <si>
    <t xml:space="preserve">Sedadlo WC detské KIND s poklopom biele, </t>
  </si>
  <si>
    <t>6424310154</t>
  </si>
  <si>
    <t xml:space="preserve">Sedadlo WC </t>
  </si>
  <si>
    <t>725291114</t>
  </si>
  <si>
    <t xml:space="preserve">Montáž doplnkov zariadení kúpeľní a záchodov, madlá </t>
  </si>
  <si>
    <t>2+1+1</t>
  </si>
  <si>
    <t>5523403740</t>
  </si>
  <si>
    <t xml:space="preserve">Nerezová sanita ,madlo pevné, L=550 mm, </t>
  </si>
  <si>
    <t>5523403680</t>
  </si>
  <si>
    <t xml:space="preserve">Nerezová sanita ,madlo sklopné, L=850 mm, </t>
  </si>
  <si>
    <t>5523403720</t>
  </si>
  <si>
    <t xml:space="preserve">Nerezová sanita ,madlo 90st., L=500/500 mm, </t>
  </si>
  <si>
    <t>725333361</t>
  </si>
  <si>
    <t xml:space="preserve">Montáž výlevky nerezovej voľne stojacej bez výtokovej armatúry </t>
  </si>
  <si>
    <t>55234014004</t>
  </si>
  <si>
    <t xml:space="preserve">Nerezová výlevka  </t>
  </si>
  <si>
    <t>725590811</t>
  </si>
  <si>
    <t>Vnútrostav. premiestnenie vybúr. hmôt zariaď. predmetov vodorovne do 100 m z budov s výš. do 6 m</t>
  </si>
  <si>
    <t>725751811</t>
  </si>
  <si>
    <t>Demontáž laboratórnej armatúry vodovodnej výtokovej nástennej,  -0,00037t</t>
  </si>
  <si>
    <t>725819402</t>
  </si>
  <si>
    <t>Montáž ventilu bez pripojovacej rúrky G 1/2</t>
  </si>
  <si>
    <t>5*2+1*2+2*2+2</t>
  </si>
  <si>
    <t>ART.230</t>
  </si>
  <si>
    <t>Guľový rohový ventil, 1/2" x 1/2",</t>
  </si>
  <si>
    <t>725829201</t>
  </si>
  <si>
    <t>Montáž batérie umývadlovej a drezovej nástennej pákovej, alebo klasickej</t>
  </si>
  <si>
    <t>1+1+1</t>
  </si>
  <si>
    <t>5513006600</t>
  </si>
  <si>
    <t>Drezová batéria nástenná s dlhým výtokom</t>
  </si>
  <si>
    <t>5513006170</t>
  </si>
  <si>
    <t xml:space="preserve">Drezová batéria nástenná </t>
  </si>
  <si>
    <t>1,000+1</t>
  </si>
  <si>
    <t>725829601</t>
  </si>
  <si>
    <t>Montáž batérií umývadlových stojankových pákových alebo klasických</t>
  </si>
  <si>
    <t>5513006010</t>
  </si>
  <si>
    <t xml:space="preserve">Umývadlová stojanková páková batéria </t>
  </si>
  <si>
    <t>5+1</t>
  </si>
  <si>
    <t>5513006010115</t>
  </si>
  <si>
    <t>Umývadlová stojanková páková batéria s ternostat. ventilom pre deti</t>
  </si>
  <si>
    <t>725849201</t>
  </si>
  <si>
    <t>Montáž batérie sprchovej nástennej pákovej, klasickej</t>
  </si>
  <si>
    <t>417100575</t>
  </si>
  <si>
    <t xml:space="preserve"> jednopáková sprchová batéria, </t>
  </si>
  <si>
    <t>725849202</t>
  </si>
  <si>
    <t>Montáž batérie sprchovej nástennej termostatickej</t>
  </si>
  <si>
    <t>5514363100</t>
  </si>
  <si>
    <t>Sprchová termostatická jednopáková batéria</t>
  </si>
  <si>
    <t>725849205</t>
  </si>
  <si>
    <t>Montáž batérie sprchovej nástennej, držiak sprchy s nastaviteľnou výškou sprchy</t>
  </si>
  <si>
    <t>5513008590</t>
  </si>
  <si>
    <t xml:space="preserve">Držiak sprchy </t>
  </si>
  <si>
    <t>725869301</t>
  </si>
  <si>
    <t>Montáž zápachovej uzávierky pre zariaďovacie predmety, umývadlová do D 40</t>
  </si>
  <si>
    <t>55162110079</t>
  </si>
  <si>
    <t xml:space="preserve">Zápachová uzávierka , pre umývadlo, </t>
  </si>
  <si>
    <t>5+2</t>
  </si>
  <si>
    <t>HL137/40</t>
  </si>
  <si>
    <t>Umývadlový zápachový uzáver , k umývadlám pre telesne postihnutých.</t>
  </si>
  <si>
    <t>725869311</t>
  </si>
  <si>
    <t>Montáž zápachovej uzávierky pre zariaďovacie predmety, drezová do D 50 (pre jeden drez)</t>
  </si>
  <si>
    <t>2863120185</t>
  </si>
  <si>
    <t>Drezový odtok jednodielny, D 50</t>
  </si>
  <si>
    <t>725869322</t>
  </si>
  <si>
    <t>Montáž zápachovej uzávierky pre zariaďovacie predmety, pračkovej  do D 40 (podomietkovej)</t>
  </si>
  <si>
    <t>5516230019</t>
  </si>
  <si>
    <t>Podomietková zápachová uzávierka HL405, DN 40/50, (0,38 l/s), platnička 180x100 mm, (nástenka 1/2" vnútorný závit), PE/PE/nerezová oceľ</t>
  </si>
  <si>
    <t>725869371</t>
  </si>
  <si>
    <t>Montáž zápachovej uzávierky pre zariaďovacie predmety, pisoárovej do D 50</t>
  </si>
  <si>
    <t>5516171000</t>
  </si>
  <si>
    <t>Uzávierka zápachová pisoárová dn 50</t>
  </si>
  <si>
    <t>725869381</t>
  </si>
  <si>
    <t xml:space="preserve">Montáž zápachovej uzávierky pre zariaďovacie predmety, ostatných typov do D 40  </t>
  </si>
  <si>
    <t>5516240005</t>
  </si>
  <si>
    <t xml:space="preserve">Kondenzačná zápachová uzávierka HL136N, DN 40, (0,37 l/s), horizontálne pripojenie 5/4", prídavná zápachová uzávierka, vetranie a klimatizácia, PP </t>
  </si>
  <si>
    <t>725989101</t>
  </si>
  <si>
    <t>Montáž dvierok kovových lakovaných</t>
  </si>
  <si>
    <t>X0000005405</t>
  </si>
  <si>
    <t>Dvierka  15/30 chrom</t>
  </si>
  <si>
    <t>998725201</t>
  </si>
  <si>
    <t>Presun hmôt pre zariaďovacie predmety v objektoch výšky do 6 m</t>
  </si>
  <si>
    <t>767</t>
  </si>
  <si>
    <t>Konštrukcie doplnkové kovové</t>
  </si>
  <si>
    <t>767995101</t>
  </si>
  <si>
    <t>Montáž ostatných atypických kovových stavebných doplnkových konštrukcií do 5 kg</t>
  </si>
  <si>
    <t>5530100001p</t>
  </si>
  <si>
    <t>Oceľové konštrukcie</t>
  </si>
  <si>
    <t>998767201</t>
  </si>
  <si>
    <t>Presun hmôt pre kovové stavebné doplnkové konštrukcie v objektoch výšky do 6 m</t>
  </si>
  <si>
    <t>Celkom</t>
  </si>
  <si>
    <t xml:space="preserve">Odberateľ: </t>
  </si>
  <si>
    <t xml:space="preserve">Spracoval:                                         </t>
  </si>
  <si>
    <t>Ing.Galeštok</t>
  </si>
  <si>
    <t xml:space="preserve">JKSO : </t>
  </si>
  <si>
    <t>Dodávateľ: .</t>
  </si>
  <si>
    <t>Dátum: 11/2018</t>
  </si>
  <si>
    <t xml:space="preserve">Stavba :  </t>
  </si>
  <si>
    <t>Komunitné centrum,  Lemešany</t>
  </si>
  <si>
    <t>Objekt :</t>
  </si>
  <si>
    <t>Elektroinštalácia</t>
  </si>
  <si>
    <t>Por.</t>
  </si>
  <si>
    <t>Popis položky, stavebného dielu, remesla,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</si>
  <si>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</si>
  <si>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</si>
  <si>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</si>
  <si>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</si>
  <si>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</si>
  <si>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</si>
  <si>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</si>
  <si>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</si>
  <si>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</si>
  <si>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</si>
  <si>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číslo</t>
  </si>
  <si>
    <t>cenníka</t>
  </si>
  <si>
    <t>výkaz-výmer</t>
  </si>
  <si>
    <t>výmera</t>
  </si>
  <si>
    <t>jednotka</t>
  </si>
  <si>
    <t>cena</t>
  </si>
  <si>
    <t>a práce</t>
  </si>
  <si>
    <t>materiál</t>
  </si>
  <si>
    <t>rozpočtované</t>
  </si>
  <si>
    <t>od začiatku</t>
  </si>
  <si>
    <t>dodatok</t>
  </si>
  <si>
    <t>z režimu stavba</t>
  </si>
  <si>
    <t>DPH ( materiál )</t>
  </si>
  <si>
    <t>položky</t>
  </si>
  <si>
    <t>Nh</t>
  </si>
  <si>
    <t>Elektromontáže M21 - silnoprúd</t>
  </si>
  <si>
    <t>Rúrkové vedenia, škatule, svorkovnice</t>
  </si>
  <si>
    <t>921</t>
  </si>
  <si>
    <t xml:space="preserve">21001-0301   </t>
  </si>
  <si>
    <t xml:space="preserve">Škatuľa KP prístrojová bez zapojenia                                            </t>
  </si>
  <si>
    <t xml:space="preserve">kus    </t>
  </si>
  <si>
    <t xml:space="preserve">21/2101/001         </t>
  </si>
  <si>
    <t xml:space="preserve">345 600K01   </t>
  </si>
  <si>
    <t xml:space="preserve">Škatuľa KP prístrojová KU 68-1901, D75x42                                       </t>
  </si>
  <si>
    <t xml:space="preserve">21/2101/002         </t>
  </si>
  <si>
    <t xml:space="preserve">21001-0321   </t>
  </si>
  <si>
    <t xml:space="preserve">Škatuľa KR D68, rozvodka kruhová, vrátane zapojenia                             </t>
  </si>
  <si>
    <t xml:space="preserve">21/2101/003         </t>
  </si>
  <si>
    <t xml:space="preserve">345 620K03   </t>
  </si>
  <si>
    <t xml:space="preserve">Škatuľa KR rozvodka KU 68-1903, D75x42                                          </t>
  </si>
  <si>
    <t xml:space="preserve">21/2101/004         </t>
  </si>
  <si>
    <t xml:space="preserve">21001-0003   </t>
  </si>
  <si>
    <t xml:space="preserve">Rúrka ohybná PVC pod omietkou 23 mm                                             </t>
  </si>
  <si>
    <t xml:space="preserve">m      </t>
  </si>
  <si>
    <t xml:space="preserve"> </t>
  </si>
  <si>
    <t xml:space="preserve">21/21222/200        </t>
  </si>
  <si>
    <t xml:space="preserve">345 701I03   </t>
  </si>
  <si>
    <t xml:space="preserve">Rúrka el-inšt PVC ohybná FXP 25 IEC, pancierová                                 </t>
  </si>
  <si>
    <t xml:space="preserve">21/21222/201        </t>
  </si>
  <si>
    <t>Rúrkové vedenia, škatule, svorkovnice spolu :</t>
  </si>
  <si>
    <t>Vodiče, šnúry, káble</t>
  </si>
  <si>
    <t xml:space="preserve">21080-0101   </t>
  </si>
  <si>
    <t xml:space="preserve">Kábel 750V uložený pod omietkou NHXN-J 3x1,5                                     </t>
  </si>
  <si>
    <t xml:space="preserve">21/2108/210         </t>
  </si>
  <si>
    <t xml:space="preserve">341 253M02   </t>
  </si>
  <si>
    <t xml:space="preserve">Kábel Cu jadro 750V NHXN-J 3x1,5 FE180 E90                                                 </t>
  </si>
  <si>
    <t xml:space="preserve">21/2108/211         </t>
  </si>
  <si>
    <t xml:space="preserve">Kábel 750V uložený pod omietkou CYKY 2x1,5                                      </t>
  </si>
  <si>
    <t xml:space="preserve">341 201M01   </t>
  </si>
  <si>
    <t xml:space="preserve">Kábel Cu jadro 750V CYKY-O 2x1,5                                                 </t>
  </si>
  <si>
    <t xml:space="preserve">21080-0105   </t>
  </si>
  <si>
    <t xml:space="preserve">Kábel 750V uložený pod omietkou CYKY 3x1,5                                      </t>
  </si>
  <si>
    <t xml:space="preserve">21/2108/310         </t>
  </si>
  <si>
    <t xml:space="preserve">341 201M13   </t>
  </si>
  <si>
    <t xml:space="preserve">Kábel Cu jadro 750V CYKY-O 3x1,5                                                 </t>
  </si>
  <si>
    <t xml:space="preserve">21/2108/311         </t>
  </si>
  <si>
    <t xml:space="preserve">341 201M15   </t>
  </si>
  <si>
    <t xml:space="preserve">Kábel Cu jadro 750V CYKY-J 3x1,5                                                 </t>
  </si>
  <si>
    <t xml:space="preserve">21/2108/312         </t>
  </si>
  <si>
    <t xml:space="preserve">21080-0106   </t>
  </si>
  <si>
    <t xml:space="preserve">Kábel 750V uložený pod omietkou CYKY 3x2,5                                      </t>
  </si>
  <si>
    <t xml:space="preserve">21/2108/325         </t>
  </si>
  <si>
    <t xml:space="preserve">341 201M18   </t>
  </si>
  <si>
    <t xml:space="preserve">Kábel Cu jadro 750V CYKY-J 3x2,5                                                 </t>
  </si>
  <si>
    <t xml:space="preserve">21/2108/326         </t>
  </si>
  <si>
    <t xml:space="preserve">21080-0114   </t>
  </si>
  <si>
    <t xml:space="preserve">Kábel 750V uložený pod omietkou CYKY 4x1,5                                      </t>
  </si>
  <si>
    <t xml:space="preserve">21/2108/520         </t>
  </si>
  <si>
    <t xml:space="preserve">341 201M32   </t>
  </si>
  <si>
    <t xml:space="preserve">Kábel Cu jadro 750V CYKY-J 4x1,5                                                 </t>
  </si>
  <si>
    <t xml:space="preserve">21/2108/521         </t>
  </si>
  <si>
    <t xml:space="preserve">21080-0116   </t>
  </si>
  <si>
    <t xml:space="preserve">Kábel 750V uložený pod omietkou CYKY 5x1,5                                      </t>
  </si>
  <si>
    <t xml:space="preserve">341 201M36   </t>
  </si>
  <si>
    <t xml:space="preserve">Kábel Cu jadro 750V CYKY-J 5x1,5                                                 </t>
  </si>
  <si>
    <t xml:space="preserve">21080-0120   </t>
  </si>
  <si>
    <t xml:space="preserve">Kábel 750V uložený pod omietkou CYKY 5x4                                      </t>
  </si>
  <si>
    <t xml:space="preserve">341 201M44   </t>
  </si>
  <si>
    <t xml:space="preserve">Kábel Cu jadro 750V CYKY-J 5x4                                                 </t>
  </si>
  <si>
    <t xml:space="preserve">21080-0128   </t>
  </si>
  <si>
    <t xml:space="preserve">Kábel 750V uložený v zemnom výkope CYKY 5x10                                      </t>
  </si>
  <si>
    <t xml:space="preserve">341 201M51   </t>
  </si>
  <si>
    <t xml:space="preserve">Kábel Cu jadro 750V CYKY-J 5x10                                                 </t>
  </si>
  <si>
    <t xml:space="preserve">21080-0135   </t>
  </si>
  <si>
    <t xml:space="preserve">Kábel 1kV uložený v zemi NAYY 4x25                                      </t>
  </si>
  <si>
    <t xml:space="preserve">341 201M71   </t>
  </si>
  <si>
    <t xml:space="preserve">Kábel Al jadro 1kV NAYY-J 4x25                                                 </t>
  </si>
  <si>
    <t>Vodiče, šnúry, káble spolu :</t>
  </si>
  <si>
    <t>Ukončenia vodičov, súbory pre kábely</t>
  </si>
  <si>
    <t xml:space="preserve">21010-0251   </t>
  </si>
  <si>
    <t xml:space="preserve">Ukončenie káblov celoplastových smršť. záklopkou do 4x50                        </t>
  </si>
  <si>
    <t xml:space="preserve">21/2110/001         </t>
  </si>
  <si>
    <t xml:space="preserve">21010-0002   </t>
  </si>
  <si>
    <t xml:space="preserve">Ukončenie vodiča v rozvádzači a zapojenie do 4x50                                   </t>
  </si>
  <si>
    <t xml:space="preserve">2060/2110/001       </t>
  </si>
  <si>
    <t>Ukončenia vodičov, súbory pre kábely spolu :</t>
  </si>
  <si>
    <t>Spínače IP40 - 46</t>
  </si>
  <si>
    <t xml:space="preserve">21011-0021   </t>
  </si>
  <si>
    <t xml:space="preserve">Spínač nástenný, zapustený IP20, rad.1                                       </t>
  </si>
  <si>
    <t xml:space="preserve">21/21114/010        </t>
  </si>
  <si>
    <t xml:space="preserve">345 350LX10  </t>
  </si>
  <si>
    <t xml:space="preserve">Spínač rad.1  ABB Swing                   </t>
  </si>
  <si>
    <t xml:space="preserve">21/21114/011        </t>
  </si>
  <si>
    <t xml:space="preserve">21011-0023   </t>
  </si>
  <si>
    <t xml:space="preserve">Spínač nástenný, zapustený IP20, rad.5                                       </t>
  </si>
  <si>
    <t xml:space="preserve">345 350LX12  </t>
  </si>
  <si>
    <t xml:space="preserve">Spínač rad.5  ABB Swing                   </t>
  </si>
  <si>
    <t xml:space="preserve">21011-0024   </t>
  </si>
  <si>
    <t xml:space="preserve">Spínač nástenný, zapustený IP20, rad.6                                       </t>
  </si>
  <si>
    <t xml:space="preserve">345 350LX13  </t>
  </si>
  <si>
    <t xml:space="preserve">Spínač rad.6  ABB Swing                   </t>
  </si>
  <si>
    <t xml:space="preserve">21011-0025   </t>
  </si>
  <si>
    <t xml:space="preserve">Spínač nástenný, zapustený IP20, rad.5b                                       </t>
  </si>
  <si>
    <t xml:space="preserve">345 350LX15  </t>
  </si>
  <si>
    <t xml:space="preserve">Spínač rad.5b  ABB Swing                   </t>
  </si>
  <si>
    <t xml:space="preserve">Spínač nástenný, zapustený IP20, sporáková prípojka                                       </t>
  </si>
  <si>
    <t xml:space="preserve">345 350LX27  </t>
  </si>
  <si>
    <t xml:space="preserve">Spínač 3 pól , 400V, 25A ABB Tango                   </t>
  </si>
  <si>
    <t xml:space="preserve">ABB </t>
  </si>
  <si>
    <t>Rámik ABB Future linear - jednoduchý</t>
  </si>
  <si>
    <t>Rámik ABB Future linear - dvojnásobný</t>
  </si>
  <si>
    <t>Spínače IP 40 - 46 spolu :</t>
  </si>
  <si>
    <t>Zásuvky IP 40 - 46</t>
  </si>
  <si>
    <t xml:space="preserve">21011-1031   </t>
  </si>
  <si>
    <t xml:space="preserve">Zásuvka nást, zapust IP20, X-násobná 10/16A - 250V, koncová                  </t>
  </si>
  <si>
    <t xml:space="preserve">21/21116/010        </t>
  </si>
  <si>
    <t xml:space="preserve">345 460X20   </t>
  </si>
  <si>
    <t xml:space="preserve">Zásuvka 2-nás.  ABB Swing, IP20                                                  </t>
  </si>
  <si>
    <t xml:space="preserve">345 560X10   </t>
  </si>
  <si>
    <t xml:space="preserve">Zásuvka 1-nás.  ABB Swing, IP20                                                   </t>
  </si>
  <si>
    <t>Zásuvky IP 40 - 46 spolu :</t>
  </si>
  <si>
    <t>Rozvádzače, rozvodné skrine, svorkovnice . . .</t>
  </si>
  <si>
    <t xml:space="preserve">21019-0003   </t>
  </si>
  <si>
    <t xml:space="preserve">Montáž, demontáž prístrojovej vložky do 100 kg                                                     </t>
  </si>
  <si>
    <t xml:space="preserve">21/2119/001         </t>
  </si>
  <si>
    <t>21002-1361-51</t>
  </si>
  <si>
    <t xml:space="preserve">P/ Dokončovacie práce na rozvádzačoch                                           </t>
  </si>
  <si>
    <t xml:space="preserve">21/2119/002         </t>
  </si>
  <si>
    <t>Hasma</t>
  </si>
  <si>
    <t>Elektromerový rozvádzač RE2.0 F403 25A P0</t>
  </si>
  <si>
    <t>kus</t>
  </si>
  <si>
    <t>Poistková prípojková skriňa SPP2, In=100A</t>
  </si>
  <si>
    <t xml:space="preserve">358 55A224  </t>
  </si>
  <si>
    <t>Výkonová poistka PN00-40 gG</t>
  </si>
  <si>
    <t xml:space="preserve">21022-0021   </t>
  </si>
  <si>
    <t xml:space="preserve">Vedenie uzemňovacie v zemi FeZn do 120 mm2, vrátane svoriek                     </t>
  </si>
  <si>
    <t xml:space="preserve">21/21222/001        </t>
  </si>
  <si>
    <t xml:space="preserve">354 900Z01   </t>
  </si>
  <si>
    <t xml:space="preserve">Pásovina FeZn 30 x 4                                                            </t>
  </si>
  <si>
    <t xml:space="preserve">kg     </t>
  </si>
  <si>
    <t xml:space="preserve">21/21222/002        </t>
  </si>
  <si>
    <t>Rozvádzače, rozvodné skrine, svorkovnice . . . spolu :</t>
  </si>
  <si>
    <t>Elektromontáže M21 - silnoprúd spolu :</t>
  </si>
  <si>
    <t>Rozvádzače</t>
  </si>
  <si>
    <t>Rozvádzač  RS</t>
  </si>
  <si>
    <t xml:space="preserve">357 SA18322 </t>
  </si>
  <si>
    <t>Rozvádzač BFU 3/72-C, 72 modulov</t>
  </si>
  <si>
    <t xml:space="preserve">R/RM-2/001          </t>
  </si>
  <si>
    <t xml:space="preserve">B-9 000-1.8  </t>
  </si>
  <si>
    <t xml:space="preserve">Prepojenie pomocných obvodov                                                    </t>
  </si>
  <si>
    <t xml:space="preserve">R/RM-2/005          </t>
  </si>
  <si>
    <t xml:space="preserve">358 51F712   </t>
  </si>
  <si>
    <t>Hlavný vypínač IS 40/3, 40A</t>
  </si>
  <si>
    <t xml:space="preserve">358 55F354   </t>
  </si>
  <si>
    <t>Zvodič prepätia komplet  SPB-12/280/4</t>
  </si>
  <si>
    <t xml:space="preserve">358 53F239   </t>
  </si>
  <si>
    <t xml:space="preserve">Istič 3-pólový - 6kA (1MD) PL6-B16/3                                          </t>
  </si>
  <si>
    <t xml:space="preserve">R/RM-2/316          </t>
  </si>
  <si>
    <t xml:space="preserve">358 55F431   </t>
  </si>
  <si>
    <t xml:space="preserve">Chránič prúdový 2-pól (2MD) PFL6-16/1N/B/003                                       </t>
  </si>
  <si>
    <t xml:space="preserve">R/RM-2/525          </t>
  </si>
  <si>
    <t xml:space="preserve">358 55F429   </t>
  </si>
  <si>
    <t xml:space="preserve">Chránič prúdový 2-pól (2MD) PFL6-10/1N/B/003                                       </t>
  </si>
  <si>
    <t xml:space="preserve">358 55F451   </t>
  </si>
  <si>
    <t xml:space="preserve">Chránič prúdový 4-pól (2MD) PF6-25/4/01                                       </t>
  </si>
  <si>
    <t xml:space="preserve">358 53F520   </t>
  </si>
  <si>
    <t xml:space="preserve">Istič 1-pólový - 6kA (1MD) PL6-B6/1                                          </t>
  </si>
  <si>
    <t>Rozvádzač RS spolu :</t>
  </si>
  <si>
    <t>Vedenie uzemňovacie - bleskozvod</t>
  </si>
  <si>
    <t xml:space="preserve">21022-0022   </t>
  </si>
  <si>
    <t xml:space="preserve">Vedenie uzemňovacie FeZn D 8,10 mm                                       </t>
  </si>
  <si>
    <t xml:space="preserve">21/21222/000        </t>
  </si>
  <si>
    <t xml:space="preserve">354 900Z21   </t>
  </si>
  <si>
    <t xml:space="preserve">Drôt zvodový - zemniaci FeZn                                                </t>
  </si>
  <si>
    <t xml:space="preserve">354 903Z07   </t>
  </si>
  <si>
    <t>Zvodová tyč bez osadenia JP15</t>
  </si>
  <si>
    <t xml:space="preserve">354 901Z01   </t>
  </si>
  <si>
    <t xml:space="preserve">Podpera vedenia do muriva PV 01                                               </t>
  </si>
  <si>
    <t xml:space="preserve">21/21222/013        </t>
  </si>
  <si>
    <t xml:space="preserve">355 901Z32   </t>
  </si>
  <si>
    <t>Zemniaca tyč ZT2</t>
  </si>
  <si>
    <t xml:space="preserve">354 901Z11   </t>
  </si>
  <si>
    <t xml:space="preserve">Podpera vedenia   PV21                                  </t>
  </si>
  <si>
    <t xml:space="preserve">21/21222/014        </t>
  </si>
  <si>
    <t xml:space="preserve">354 901Z15   </t>
  </si>
  <si>
    <t>Svorka spojovacia SS</t>
  </si>
  <si>
    <t xml:space="preserve">21022-0302   </t>
  </si>
  <si>
    <t xml:space="preserve">Svorka bleskozvodná nad 2 skrutky (SJ,SK,SO,SZ,ST,SR01-2)                       </t>
  </si>
  <si>
    <t xml:space="preserve">21/21222/050        </t>
  </si>
  <si>
    <t xml:space="preserve">354 901Z48   </t>
  </si>
  <si>
    <t>Svorka spojovacia ST10</t>
  </si>
  <si>
    <t xml:space="preserve">354 903Z01   </t>
  </si>
  <si>
    <t xml:space="preserve">Svorka SJ 01, pre zvodové tyče JD, JK, JZ, JP                                   </t>
  </si>
  <si>
    <t xml:space="preserve">21/21222/051        </t>
  </si>
  <si>
    <t xml:space="preserve">354 903Z10   </t>
  </si>
  <si>
    <t>Svorka SK krížová</t>
  </si>
  <si>
    <t xml:space="preserve">21/21222/053        </t>
  </si>
  <si>
    <t xml:space="preserve">354 903Z23   </t>
  </si>
  <si>
    <t xml:space="preserve">Svorka SO, žľabová pre pripojenie odkvapových rúr                               </t>
  </si>
  <si>
    <t xml:space="preserve">21/21222/054        </t>
  </si>
  <si>
    <t xml:space="preserve">354 903Z25   </t>
  </si>
  <si>
    <t xml:space="preserve">Svorka SZ, skúšobná                                                             </t>
  </si>
  <si>
    <t xml:space="preserve">21/21222/055        </t>
  </si>
  <si>
    <t xml:space="preserve">21001-0313   </t>
  </si>
  <si>
    <t xml:space="preserve">Škatuľa KO 125, odbočovacia hranatá bez zapojenia                               </t>
  </si>
  <si>
    <t xml:space="preserve">205/001             </t>
  </si>
  <si>
    <t xml:space="preserve">345 611I21   </t>
  </si>
  <si>
    <t xml:space="preserve">Škatuľa KO odbočovacia AK 150 T, žltá 150x150x70                                </t>
  </si>
  <si>
    <t xml:space="preserve">205/002             </t>
  </si>
  <si>
    <t xml:space="preserve">345 611I22   </t>
  </si>
  <si>
    <t xml:space="preserve">Viečko AK/TD 150, pod omietku biele ( na výmenu )                             </t>
  </si>
  <si>
    <t xml:space="preserve">205/003             </t>
  </si>
  <si>
    <t>Vedenie uzemňovacie - bleskozvod spolu :</t>
  </si>
  <si>
    <t xml:space="preserve">Hlavná uzemňovacia svorkovnica </t>
  </si>
  <si>
    <t>21022-0311-51</t>
  </si>
  <si>
    <t xml:space="preserve">P/ Ekvipotenciálna svorkovnica - pripojenie                                     </t>
  </si>
  <si>
    <t xml:space="preserve">205/004             </t>
  </si>
  <si>
    <t xml:space="preserve">357 10F081   </t>
  </si>
  <si>
    <t xml:space="preserve">Svorkovnica ochranná 7x16mm2, l= 59mm : PE-KS (7P)                              </t>
  </si>
  <si>
    <t xml:space="preserve">205/005             </t>
  </si>
  <si>
    <t xml:space="preserve">357 0F1351   </t>
  </si>
  <si>
    <t xml:space="preserve">Lišta prístrojová, oceľová : TSS 15/1                                           </t>
  </si>
  <si>
    <t xml:space="preserve">205/006             </t>
  </si>
  <si>
    <t xml:space="preserve">21022-0451   </t>
  </si>
  <si>
    <t xml:space="preserve">Ochranné pospojovanie vodičom Cu 4-16 mm2, voľne uložené                        </t>
  </si>
  <si>
    <t xml:space="preserve">205/007             </t>
  </si>
  <si>
    <t xml:space="preserve">341 000M58   </t>
  </si>
  <si>
    <t xml:space="preserve">Vodič CY 16 lano, zel/žlté                                                      </t>
  </si>
  <si>
    <t xml:space="preserve">205/008             </t>
  </si>
  <si>
    <t xml:space="preserve">205/009             </t>
  </si>
  <si>
    <t xml:space="preserve">205/010             </t>
  </si>
  <si>
    <t xml:space="preserve">205/011             </t>
  </si>
  <si>
    <t xml:space="preserve">354 903Z62   </t>
  </si>
  <si>
    <t xml:space="preserve">Svorka ST 03, na vodovodné potrubie, D 1 "                                      </t>
  </si>
  <si>
    <t xml:space="preserve">205/012             </t>
  </si>
  <si>
    <t>Hlavná uzemňovacia svorkovnica  spolu :</t>
  </si>
  <si>
    <t>Elektromontáže M22 - slaboprúd</t>
  </si>
  <si>
    <t>285171</t>
  </si>
  <si>
    <t>19" nástenný rozvádzač 12U</t>
  </si>
  <si>
    <t xml:space="preserve">Montáž prístrojovej vložky do 100 kg                                                     </t>
  </si>
  <si>
    <t>Dátové rozvody</t>
  </si>
  <si>
    <t>922</t>
  </si>
  <si>
    <t xml:space="preserve">22028-0221   </t>
  </si>
  <si>
    <t xml:space="preserve">Kábel uložený v rúrkach FTP  4x2x24AWG                                    </t>
  </si>
  <si>
    <t xml:space="preserve">22/22TF/001         </t>
  </si>
  <si>
    <t xml:space="preserve">341 502M02   </t>
  </si>
  <si>
    <t>Dátový kábel FTP 4x2x24AWG</t>
  </si>
  <si>
    <t xml:space="preserve">22/22TF/002         </t>
  </si>
  <si>
    <t>22030-1201-31</t>
  </si>
  <si>
    <t xml:space="preserve">Dátová zásuvka Cat. 6A - len montáž                                     </t>
  </si>
  <si>
    <t xml:space="preserve">22/22TF/030         </t>
  </si>
  <si>
    <t xml:space="preserve">374 31X002   </t>
  </si>
  <si>
    <t xml:space="preserve">Zásuvka dátová STP ABB KEJ-C6-S-TL                                        </t>
  </si>
  <si>
    <t xml:space="preserve">22/22TF/031         </t>
  </si>
  <si>
    <t>Dátové rozvody spolu :</t>
  </si>
  <si>
    <t>Televízne rozvody</t>
  </si>
  <si>
    <t xml:space="preserve">22073-0222   </t>
  </si>
  <si>
    <t xml:space="preserve">Montáž kábla v rúrke, lište : koaxiál do 7mm                                    </t>
  </si>
  <si>
    <t xml:space="preserve">22/22TV/001         </t>
  </si>
  <si>
    <t xml:space="preserve">341 951M04   </t>
  </si>
  <si>
    <t xml:space="preserve">Kábel koaxiálny VCCJY 75-4,8                                                    </t>
  </si>
  <si>
    <t xml:space="preserve">22/22TV/002         </t>
  </si>
  <si>
    <t xml:space="preserve">22073-0001   </t>
  </si>
  <si>
    <t xml:space="preserve">Montáž účastníckej zásuvky TV                                                   </t>
  </si>
  <si>
    <t xml:space="preserve">22/22TV/020         </t>
  </si>
  <si>
    <t xml:space="preserve">374 30X005   </t>
  </si>
  <si>
    <t xml:space="preserve">Zásuvka TV+R  koncová, útlm 2dB, ABB Future linear                            </t>
  </si>
  <si>
    <t xml:space="preserve">22/22TV/021         </t>
  </si>
  <si>
    <t xml:space="preserve">374 30X010   </t>
  </si>
  <si>
    <t>Krytka TV+R ABB Future linear</t>
  </si>
  <si>
    <t xml:space="preserve">22/22TV/022         </t>
  </si>
  <si>
    <t>Televízne rozvody spolu :</t>
  </si>
  <si>
    <t>Elektromontáže M22 - slaboprúd spolu :</t>
  </si>
  <si>
    <t xml:space="preserve">Zemné práce 46-M - bleskozvod + NN prípojka </t>
  </si>
  <si>
    <t>946</t>
  </si>
  <si>
    <t>460200173</t>
  </si>
  <si>
    <t>Hĺbenie kábelovej ryhy 40cm širokej 80cm hlbokej, v triede 3</t>
  </si>
  <si>
    <t>460260001</t>
  </si>
  <si>
    <t>Zatiahnutie lana do kábelovej chráničky</t>
  </si>
  <si>
    <t>460420385</t>
  </si>
  <si>
    <t>Zriadenie kábelového lôžka z piesku vrstvy 10cm a bet.doskami</t>
  </si>
  <si>
    <t>460490011</t>
  </si>
  <si>
    <t>Rozvinutie a uloženie výstražnej fólie PVC do ryhy š. 22 cm</t>
  </si>
  <si>
    <t>2830002000</t>
  </si>
  <si>
    <t>Výstražná fólia červena</t>
  </si>
  <si>
    <t>460510121</t>
  </si>
  <si>
    <t>Káblové prestupy v pretlačovaných otvoroch z PP rúr do 110mm</t>
  </si>
  <si>
    <t>2861136400</t>
  </si>
  <si>
    <t>PP rúry tlakové PN20 110x18,3xL</t>
  </si>
  <si>
    <t>460560173</t>
  </si>
  <si>
    <t xml:space="preserve">Ručný zásyp nezap.káblovej ryhy bez zhut.zeminy, 40cm x 80cm </t>
  </si>
  <si>
    <t>460620013</t>
  </si>
  <si>
    <t>Provizórna úprava terénu tr.zeminy 3</t>
  </si>
  <si>
    <t>KP</t>
  </si>
  <si>
    <t>PM</t>
  </si>
  <si>
    <t>Podružný materiál</t>
  </si>
  <si>
    <t>Zemné práce spolu</t>
  </si>
  <si>
    <t>Osvetľovacie telesá a zdroje</t>
  </si>
  <si>
    <t>E</t>
  </si>
  <si>
    <t>Stropné svietidlo 2x58W, IP20</t>
  </si>
  <si>
    <t>Žiarivka T8 G13, 58W</t>
  </si>
  <si>
    <t>Recyklačný poplatok svietidlo</t>
  </si>
  <si>
    <t>Recyklačný poplatok zdroj</t>
  </si>
  <si>
    <t>H,F,G</t>
  </si>
  <si>
    <t>Svietidlo nástenné 1x23W E27, IP43, triplex opál sklo</t>
  </si>
  <si>
    <t>Žiarivka Dulux LL 23W/830 E27</t>
  </si>
  <si>
    <t>Montáž svietidiel</t>
  </si>
  <si>
    <t>Osvetľovacie telesá a zdroje spolu:</t>
  </si>
  <si>
    <t>21329-9005-51</t>
  </si>
  <si>
    <t xml:space="preserve">Drobné elektroinštalačné práce                                                  </t>
  </si>
  <si>
    <t xml:space="preserve">hod    </t>
  </si>
  <si>
    <t xml:space="preserve">Sekanie drážky 100x50 mm -uloženie káblov pod omietku </t>
  </si>
  <si>
    <t xml:space="preserve">Sekanie drážky 50x50 mm-uloženie káblov pod omietku </t>
  </si>
  <si>
    <t>Drobné elektro práce - HZS spolu :</t>
  </si>
  <si>
    <t>Východzia revízia elektro</t>
  </si>
  <si>
    <t xml:space="preserve">21329-99081  </t>
  </si>
  <si>
    <t xml:space="preserve">Východzia revízia elektro a vypracovanie správy                                 </t>
  </si>
  <si>
    <t xml:space="preserve">Z350/001            </t>
  </si>
  <si>
    <t>Východzia revízia elektro spolu :</t>
  </si>
  <si>
    <t>Rozpočet celkom :</t>
  </si>
  <si>
    <t>11/2018</t>
  </si>
  <si>
    <t>713482121</t>
  </si>
  <si>
    <t>Montáž trubíc z PE, hr.15-20 mm,vnút.priemer do 38 mm</t>
  </si>
  <si>
    <t>550+5+10</t>
  </si>
  <si>
    <t>2837741540</t>
  </si>
  <si>
    <t>DG 22 x 15 izolácia-trubica AZ FLEX Armacell</t>
  </si>
  <si>
    <t>2837741534</t>
  </si>
  <si>
    <t xml:space="preserve"> DG 18 x69 izolácia-trubica AZ FLEX Armacell</t>
  </si>
  <si>
    <t>28377415555</t>
  </si>
  <si>
    <t>DG 28 x 20 izolácia-trubica AZ FLEX Armacell</t>
  </si>
  <si>
    <t>731</t>
  </si>
  <si>
    <t>Ústredné kúrenie, kotolne</t>
  </si>
  <si>
    <t>731261080</t>
  </si>
  <si>
    <t>Montáž plynového kotla nástenného kondenzačného vykurovacieho so zásobníkom objem 120 l</t>
  </si>
  <si>
    <t>4849110680</t>
  </si>
  <si>
    <t>VITODENS 200-W,výkon-24kW Kondenzačný VYKUROVACÍ nástenný kotol na plyn, s ekviterm reguláciou</t>
  </si>
  <si>
    <t>4849110630</t>
  </si>
  <si>
    <t xml:space="preserve">Montážna pomôcka pre montáž na omietku </t>
  </si>
  <si>
    <t>4849110110pp</t>
  </si>
  <si>
    <t>Ventil so zaistením a vypúšťaním, DN20</t>
  </si>
  <si>
    <t>731360101pp</t>
  </si>
  <si>
    <t>Montáž odvodu spalín-Systém odvodu spalín/prívodu vzduchu po vonk.stene AZ</t>
  </si>
  <si>
    <t>870905281</t>
  </si>
  <si>
    <t>AZ prechod strechou DN60/100</t>
  </si>
  <si>
    <t>87090317145</t>
  </si>
  <si>
    <t>Nadstrešné predĺženie 0,5m</t>
  </si>
  <si>
    <t>87090315</t>
  </si>
  <si>
    <t>revízny kus priamy, DN60/100</t>
  </si>
  <si>
    <t>870903213</t>
  </si>
  <si>
    <t>trubka 0,5m, DN60/100</t>
  </si>
  <si>
    <t>87090318p11</t>
  </si>
  <si>
    <t>trubka 1m, DN60/100</t>
  </si>
  <si>
    <t>8709032132</t>
  </si>
  <si>
    <t>trubka 1,95, DN60</t>
  </si>
  <si>
    <t>87094548</t>
  </si>
  <si>
    <t>posuvné hrdlo, DN60/100</t>
  </si>
  <si>
    <t>sada</t>
  </si>
  <si>
    <t>87090309</t>
  </si>
  <si>
    <t>univerzálna krycia clona</t>
  </si>
  <si>
    <t>87090312p</t>
  </si>
  <si>
    <t>upevňovací strmeň</t>
  </si>
  <si>
    <t>87092136</t>
  </si>
  <si>
    <t>Límec plochej strechy dn60/100</t>
  </si>
  <si>
    <t>998731201</t>
  </si>
  <si>
    <t>Presun hmôt pre kotolne umiestnené vo výške (hĺbke) do 6 m</t>
  </si>
  <si>
    <t>732</t>
  </si>
  <si>
    <t>Ústredné kúrenie, strojovne</t>
  </si>
  <si>
    <t>732219205</t>
  </si>
  <si>
    <t>Montáž zásobníkového ohrievača vody pre ohrev pitnej vody v spojení s kotlami objem do 150 l</t>
  </si>
  <si>
    <t>4847665890</t>
  </si>
  <si>
    <t>Zásobníkový ohrievač vody Vitocell 100-W, typ CUGA pre nástenné kotly, objem 120L, č. Z013667 biely, energetická trieda B VIESSMANN</t>
  </si>
  <si>
    <t>4849111710</t>
  </si>
  <si>
    <t>Pripojovacia sada pre podstavený zás.ohrievač vody</t>
  </si>
  <si>
    <t>732331511</t>
  </si>
  <si>
    <t>Expanzomat - Basic s membránou, bez poistného ventilu, tlak 3 bary, objem 8 l+držiak</t>
  </si>
  <si>
    <t>732491005</t>
  </si>
  <si>
    <t>Montáž cirkulačného čerpadla DN 20 rozpon 110 mm výtlak do 1,4 m</t>
  </si>
  <si>
    <t>97916757</t>
  </si>
  <si>
    <t>Čerpadlo COMFORT UP 15-14BA PM 1x230V 50Hz, č. 97916757, GRUNDFOS</t>
  </si>
  <si>
    <t>998732201</t>
  </si>
  <si>
    <t>Presun hmôt pre strojovne v objektoch výšky do 6 m</t>
  </si>
  <si>
    <t>733</t>
  </si>
  <si>
    <t>Ústredné kúrenie, rozvodné potrubie</t>
  </si>
  <si>
    <t>733167100</t>
  </si>
  <si>
    <t>Montáž plasthliníkového potrubia RAUTITAN stabil lisovaním D 16,2x2,6</t>
  </si>
  <si>
    <t>733167103</t>
  </si>
  <si>
    <t>Montáž plasthliníkového potrubia  D 20,2x2,9</t>
  </si>
  <si>
    <t>733167106</t>
  </si>
  <si>
    <t>Montáž plasthliníkového potrubia  D 25x3,7</t>
  </si>
  <si>
    <t>2861582010</t>
  </si>
  <si>
    <t>Plasthliníková rúrka pre rozvody plynu 16 x 2,0, hr.Al 0,4 mm, tyč 5m, obj.č. G116021 HERZ</t>
  </si>
  <si>
    <t>2861582020</t>
  </si>
  <si>
    <t>Plasthliníková rúrka pre rozvody 20 x 2,0, hr.Al 0,4 mm, kotúč, obj.č. G120020 HERZ</t>
  </si>
  <si>
    <t>2861582040</t>
  </si>
  <si>
    <t>Plasthliníková rúrka pre rozvody u 26 x 3,0, hr.Al 0,4 mm, kotúč, obj.č. G126020 HERZ</t>
  </si>
  <si>
    <t>733167181</t>
  </si>
  <si>
    <t>Montáž plasthliníkových fitinkov</t>
  </si>
  <si>
    <t>733191301</t>
  </si>
  <si>
    <t>Tlaková skúška plastového potrubia do 32 mm</t>
  </si>
  <si>
    <t>998733201</t>
  </si>
  <si>
    <t>Presun hmôt pre rozvody potrubia v objektoch výšky do 6 m</t>
  </si>
  <si>
    <t>734</t>
  </si>
  <si>
    <t>Ústredné kúrenie, armatúry.</t>
  </si>
  <si>
    <t>734213120</t>
  </si>
  <si>
    <t>Montáž ventilu odvzdušňovacieho závitového vykurovacích telies do G 3/4</t>
  </si>
  <si>
    <t>4849228620</t>
  </si>
  <si>
    <t>Automatický odvzdušňovací ventil, 1/2",</t>
  </si>
  <si>
    <t>734223208</t>
  </si>
  <si>
    <t>Montáž termostatickej hlavice kvapalinovej jednoduchej</t>
  </si>
  <si>
    <t>1926011</t>
  </si>
  <si>
    <t>Hlavica termostatická "Design" M31</t>
  </si>
  <si>
    <t>734229142</t>
  </si>
  <si>
    <t>Montáž ventilu jednorúrkovej horizontálnej sústavy so zmesovačom dvojbodové pripoj.</t>
  </si>
  <si>
    <t>1778341</t>
  </si>
  <si>
    <t>Ventil VUA-40 DN15, termost. 4-cestný priamy, 2-rúrkové sústavy, prednastaviteľný, pripoj. vyk. telesa ponornou rúrou dĺ = 150 mm - DN 11 mm</t>
  </si>
  <si>
    <t>734240000</t>
  </si>
  <si>
    <t>Montáž spätnej klapky závitovej G 1/2</t>
  </si>
  <si>
    <t>5511871640</t>
  </si>
  <si>
    <t>Vodorovná spätná klapka , 1/2"</t>
  </si>
  <si>
    <t>734240005</t>
  </si>
  <si>
    <t>Montáž spätnej klapky závitovej G 3/4</t>
  </si>
  <si>
    <t>5511871650</t>
  </si>
  <si>
    <t>Vodorovná spätná klapka , 3/4"</t>
  </si>
  <si>
    <t>734252110</t>
  </si>
  <si>
    <t xml:space="preserve">Montáž ventilu poistného rohového G 1/2  </t>
  </si>
  <si>
    <t>4849229240</t>
  </si>
  <si>
    <t>Poistný ventil pre vykurovanie, 1/2"FF, 6 bar</t>
  </si>
  <si>
    <t>734291113</t>
  </si>
  <si>
    <t>Ostané armatúry, kohútik plniaci a vypúšťací normy 13 7061, PN 1,0/100st. C G 1/2</t>
  </si>
  <si>
    <t>734291320</t>
  </si>
  <si>
    <t xml:space="preserve">Montáž filtra závitového G 1/2 </t>
  </si>
  <si>
    <t>5511871570</t>
  </si>
  <si>
    <t>Filter závitový, 1/2",</t>
  </si>
  <si>
    <t>734291330</t>
  </si>
  <si>
    <t xml:space="preserve">Montáž filtra závitového G 3/4 </t>
  </si>
  <si>
    <t>55118600205</t>
  </si>
  <si>
    <t>Filter mechan.nečistôt do potrubia s handr.vložkou DN20</t>
  </si>
  <si>
    <t>734315000</t>
  </si>
  <si>
    <t xml:space="preserve">Montáž oceľového guľového kohúta na horúcu vodu obojstranne závitového DN 15 </t>
  </si>
  <si>
    <t>2109371000003</t>
  </si>
  <si>
    <t>gul. kohút so šróbenim KHE 15</t>
  </si>
  <si>
    <t>734315005</t>
  </si>
  <si>
    <t>Montáž oceľového guľového kohúta na horúcu vodu obojstranne závitového DN 20</t>
  </si>
  <si>
    <t>2109372000002</t>
  </si>
  <si>
    <t>gul. kohút so šróbenim KHE 20</t>
  </si>
  <si>
    <t>734411121</t>
  </si>
  <si>
    <t>Teplomer technický typ 160 prev."B"</t>
  </si>
  <si>
    <t>734421130</t>
  </si>
  <si>
    <t>Tlakomer deformačný kruhový B 0-10 MPa č.03313 priem. 160</t>
  </si>
  <si>
    <t>4223358000</t>
  </si>
  <si>
    <t>Kohút tlakomerový obyčajný M 20x1,5 mm</t>
  </si>
  <si>
    <t>998734201</t>
  </si>
  <si>
    <t>Presun hmôt pre armatúry v objektoch výšky do 6 m</t>
  </si>
  <si>
    <t>735</t>
  </si>
  <si>
    <t>Ústredné kúrenie, vykurov. telesá</t>
  </si>
  <si>
    <t>735154140</t>
  </si>
  <si>
    <t>Montáž vykurovacieho telesa panelového dvojradového výšky 600 mm/ dĺžky 400-600 mm</t>
  </si>
  <si>
    <t>3+3</t>
  </si>
  <si>
    <t>2136044013U</t>
  </si>
  <si>
    <t>Vykurovacie teleso doskové - oceľový radiátor KORAD 21VK 600x400,s pripojením vpravo/vľavo, s dvoma panelmi a jedným konvektorom</t>
  </si>
  <si>
    <t>2136064013U</t>
  </si>
  <si>
    <t>Vykurovacie teleso doskové - oceľový radiátor KORAD 21VK 600x600,s pripojením vpravo/vľavo, s dvoma panelmi a jedným konvektorom</t>
  </si>
  <si>
    <t>2133356000009</t>
  </si>
  <si>
    <t>Konzola nástenná na radiat</t>
  </si>
  <si>
    <t>392879</t>
  </si>
  <si>
    <t xml:space="preserve"> Konzole stojánková pro tělesa </t>
  </si>
  <si>
    <t>355765</t>
  </si>
  <si>
    <t>Zátka odvzdušňovací manuální</t>
  </si>
  <si>
    <t>1SBV047500R1801</t>
  </si>
  <si>
    <t xml:space="preserve">Zaslepovacia zátka </t>
  </si>
  <si>
    <t>735154142</t>
  </si>
  <si>
    <t>Montáž vykurovacieho telesa panelového dvojradového výšky 600 mm/ dĺžky 1000-1200 mm</t>
  </si>
  <si>
    <t>2136124013U</t>
  </si>
  <si>
    <t>Vykurovacie teleso doskové - oceľový radiátor KORAD 21VK 600x1200,s pripojením vpravo/vľavo, s dvoma panelmi a jedným konvektorom</t>
  </si>
  <si>
    <t>735154143</t>
  </si>
  <si>
    <t>Montáž vykurovacieho telesa panelového dvojradového výšky 600 mm/ dĺžky 1400-1800 mm</t>
  </si>
  <si>
    <t>2+2+4</t>
  </si>
  <si>
    <t>2136144013U</t>
  </si>
  <si>
    <t>Vykurovacie teleso doskové - oceľový radiátor KORAD 21VK 600x1400,s pripojením vpravo/vľavo, s dvoma panelmi a jedným konvektorom</t>
  </si>
  <si>
    <t>2136164013U</t>
  </si>
  <si>
    <t>Vykurovacie teleso doskové - oceľový radiátor KORAD 21VK 600x1600,s pripojením vpravo/vľavo, s dvoma panelmi a jedným konvektorom</t>
  </si>
  <si>
    <t>2136184013U</t>
  </si>
  <si>
    <t>Vykurovacie teleso doskové - oceľový radiátor KORAD 21VK 600x1800,s pripojením vpravo/vľavo, s dvoma panelmi a jedným konvektorom</t>
  </si>
  <si>
    <t>735158120</t>
  </si>
  <si>
    <t>Vykurovacie telesá panelové, tlaková skúška telesa vodou U. S. Steel Košice dvojradového</t>
  </si>
  <si>
    <t>3+3+3+2+2+4</t>
  </si>
  <si>
    <t>735191904</t>
  </si>
  <si>
    <t>Vyčistenie vykurovacích telies prepláchnutím vodou oceľových alebo liatinových</t>
  </si>
  <si>
    <t>735191910</t>
  </si>
  <si>
    <t>Napustenie vody do vykurovacieho systému vrátane potrubia o v. pl. vykurovacích telies</t>
  </si>
  <si>
    <t>735311570</t>
  </si>
  <si>
    <t>Montáž zostavy rozdeľovač / zberač na stenu typ 8 cestný</t>
  </si>
  <si>
    <t>1853208</t>
  </si>
  <si>
    <t xml:space="preserve">Rozdeľovač, 8-okruh., s prietokomer. (0-2,5 l/min) a termostat. zvrškami, DN25, prípojky okruhov G 3/4", </t>
  </si>
  <si>
    <t>735311580</t>
  </si>
  <si>
    <t>Montáž zostavy rozdeľovač / zberač na stenu typ 9 cestný</t>
  </si>
  <si>
    <t>1853209</t>
  </si>
  <si>
    <t>Rozdeľovač, 9-okruh., s prietokomer. (0-2,5 l/min) a termostat. zvrškami, DN25, prípojky okruhov G 3/4",</t>
  </si>
  <si>
    <t>48492277701</t>
  </si>
  <si>
    <t>Uzatvárací ventil pre rozdeľovače 3/4"</t>
  </si>
  <si>
    <t>735311810</t>
  </si>
  <si>
    <t>Montáž skrinky rozdeľovača na omietku 6-9 okruhov</t>
  </si>
  <si>
    <t>SKR118305</t>
  </si>
  <si>
    <t>Skriňa rozdeľovača, š.800 mm, hľ.110mm, na stenu montáž, z oceľového plechu, biela</t>
  </si>
  <si>
    <t>1856951</t>
  </si>
  <si>
    <t>Skriňa rozdeľovača, š.900mm, hĺ.140mm, do steny montáž, z oceľového plechu, biela</t>
  </si>
  <si>
    <t>998735201</t>
  </si>
  <si>
    <t>Presun hmôt pre vykurovacie telesá v objektoch výšky do 6 m</t>
  </si>
  <si>
    <t>Práce a dodávky M</t>
  </si>
  <si>
    <t>23-M</t>
  </si>
  <si>
    <t>Montáže potrubia</t>
  </si>
  <si>
    <t>923</t>
  </si>
  <si>
    <t>230050003</t>
  </si>
  <si>
    <t>Montáž uloženia - priskrutkovaním: do DN 150</t>
  </si>
  <si>
    <t>335675</t>
  </si>
  <si>
    <t>Objímka s rýchlouzatváraním MPN-RC 1/2" A, pre inštalačné systémy HILTI</t>
  </si>
  <si>
    <t>335676</t>
  </si>
  <si>
    <t>Objímka s rýchlouzatváraním MPN-RC 3/4" A, pre inštalačné systémy HILTI</t>
  </si>
  <si>
    <t>376961</t>
  </si>
  <si>
    <t>Úderová kotva s vnútorným závitom HKD M8x40, (100ks)</t>
  </si>
  <si>
    <t>407496</t>
  </si>
  <si>
    <t>Závitová tyč AM8X1000 mm  8.8 pozinkovaná oceľ,</t>
  </si>
  <si>
    <t>PK</t>
  </si>
  <si>
    <t>MD</t>
  </si>
  <si>
    <t>Mimostavenisková doprava</t>
  </si>
  <si>
    <t>MV</t>
  </si>
  <si>
    <t>Murárske výpomoci</t>
  </si>
  <si>
    <t>PD</t>
  </si>
  <si>
    <t>Presun dodávok</t>
  </si>
  <si>
    <t>PPV</t>
  </si>
  <si>
    <t>Podiel pridružených výkonov</t>
  </si>
  <si>
    <t>HZS</t>
  </si>
  <si>
    <t>Hodinové zúčtovacie sadzby</t>
  </si>
  <si>
    <t>HZS000114</t>
  </si>
  <si>
    <t>Stavebno montážne práce najnáročnejšie na odbornosť - prehliadky pracoviska a revízie (Tr 4) v rozsahu viac ako 8 hodín</t>
  </si>
  <si>
    <t>hod</t>
  </si>
  <si>
    <t>P. č.</t>
  </si>
  <si>
    <t xml:space="preserve"> Názov</t>
  </si>
  <si>
    <t>M.j.</t>
  </si>
  <si>
    <t>Množ.</t>
  </si>
  <si>
    <t>Hmotnosť.</t>
  </si>
  <si>
    <t xml:space="preserve">  Dodávka</t>
  </si>
  <si>
    <t xml:space="preserve">   Montáž</t>
  </si>
  <si>
    <t xml:space="preserve">  Montáž</t>
  </si>
  <si>
    <t xml:space="preserve">    Montáž</t>
  </si>
  <si>
    <t xml:space="preserve">  m.j.</t>
  </si>
  <si>
    <t>jednotková</t>
  </si>
  <si>
    <t xml:space="preserve">  celková</t>
  </si>
  <si>
    <t xml:space="preserve"> jednotková</t>
  </si>
  <si>
    <t xml:space="preserve">   celková</t>
  </si>
  <si>
    <t xml:space="preserve">    celková</t>
  </si>
  <si>
    <t>Zar.1 - Vetranie hygienických zariadení</t>
  </si>
  <si>
    <t>1.1</t>
  </si>
  <si>
    <t>Ventilátor PREMIER DX200 T</t>
  </si>
  <si>
    <t>V= 60 m3/hod; N= 34 W - 230 V</t>
  </si>
  <si>
    <t>1.2</t>
  </si>
  <si>
    <t>Ventilátor PREMIER DX400 T</t>
  </si>
  <si>
    <t>V= 150 m3/hod; N= 78 W - 230 V</t>
  </si>
  <si>
    <t>1.3</t>
  </si>
  <si>
    <t>Žaluziová klapka PER 200 W(BR)</t>
  </si>
  <si>
    <t>1.4</t>
  </si>
  <si>
    <t>Neobsadená</t>
  </si>
  <si>
    <t>1.5</t>
  </si>
  <si>
    <t>Ohybná hadica SEMIFLEX 100</t>
  </si>
  <si>
    <t>1.6</t>
  </si>
  <si>
    <t>Rúra SPIRO 100</t>
  </si>
  <si>
    <t>1.6a</t>
  </si>
  <si>
    <t>Tvarovka SPIRO 100 jednoduchá</t>
  </si>
  <si>
    <t>1.6b</t>
  </si>
  <si>
    <t>Zložitá tvarovka SPIRO 100</t>
  </si>
  <si>
    <t>1.7</t>
  </si>
  <si>
    <t>Rúra SPIRO 125</t>
  </si>
  <si>
    <t>1.7a</t>
  </si>
  <si>
    <t>Tvarovka SPIRO 125 jednoduchá</t>
  </si>
  <si>
    <t>1.7b</t>
  </si>
  <si>
    <t>Zložitá tvarovka SPIRO 125</t>
  </si>
  <si>
    <t>1.8</t>
  </si>
  <si>
    <t>Rúra SPIRO 160</t>
  </si>
  <si>
    <t>1.8a</t>
  </si>
  <si>
    <t>Tvarovka SPIRO 160 jednoduchá</t>
  </si>
  <si>
    <t>1.8b</t>
  </si>
  <si>
    <t>Zložitá tvarovka SPIRO 160</t>
  </si>
  <si>
    <t>1.9</t>
  </si>
  <si>
    <t>Rúra SPIRO 200</t>
  </si>
  <si>
    <t>1.9a</t>
  </si>
  <si>
    <t>Tvarovka SPIRO 200 jednoduchá</t>
  </si>
  <si>
    <t>1.9b</t>
  </si>
  <si>
    <t>Zložitá tvarovka SPIRO 200</t>
  </si>
  <si>
    <t>1.10</t>
  </si>
  <si>
    <t>Montážny materiál (spojovací, hutný, závesy, tes-</t>
  </si>
  <si>
    <t>niaca Al-páska, SK-pásky atď.)</t>
  </si>
  <si>
    <t>1.11</t>
  </si>
  <si>
    <t>Montáž zariadenia porovnaním - % z ceny dodávky</t>
  </si>
  <si>
    <t>1.12</t>
  </si>
  <si>
    <t>a ďalej sú neobsadené</t>
  </si>
  <si>
    <t>Zariadenie č.1 spolu:</t>
  </si>
  <si>
    <t>Doprava - % z dodávky</t>
  </si>
  <si>
    <t>Presun hmôt - 0,42 €/100 kg</t>
  </si>
  <si>
    <t>Stavebná výpomoc - % z montáže</t>
  </si>
  <si>
    <t>Kompletačná prirážka - % z dodávky</t>
  </si>
  <si>
    <t>Komplexné odskúšanie zariadenia s jeho vyregulo-</t>
  </si>
  <si>
    <t>vaním a zaučením obsluhy - % z montáže</t>
  </si>
  <si>
    <t>Zariadenia spolu s prirážkami:</t>
  </si>
  <si>
    <t>Dodávka a montáž spolu (bez DPH) v €:</t>
  </si>
  <si>
    <t>113107141</t>
  </si>
  <si>
    <t>Odstránenie krytuv ploche do 200 m2 asfaltového, hr. vrstvy do 50 mm,  -0,09800t</t>
  </si>
  <si>
    <t>113205111</t>
  </si>
  <si>
    <t>Vytrhanie obrúb betónových, chodníkových ležatých,  -0,23000t</t>
  </si>
  <si>
    <t>113307132</t>
  </si>
  <si>
    <t>Odstránenie podkladu v ploche do 200 m2 z betónu prostého, hr. vrstvy 150 do 300 mm,  -0,50000t</t>
  </si>
  <si>
    <t>0,6*1,5</t>
  </si>
  <si>
    <t>132201201</t>
  </si>
  <si>
    <t>Výkop ryhy šírky 600-2000mm horn.3 do 100m3</t>
  </si>
  <si>
    <t>2*(0,9*37)</t>
  </si>
  <si>
    <t>2,22+6,66+0,5</t>
  </si>
  <si>
    <t>174101001</t>
  </si>
  <si>
    <t>Zásyp sypaninou so zhutnením jám, šachiet, rýh, zárezov alebo okolo objektov do 100 m3</t>
  </si>
  <si>
    <t>5834530700</t>
  </si>
  <si>
    <t>Štrkodrva frakcia 0-63 STN EN 13242 + A1</t>
  </si>
  <si>
    <t>0,5*1,1</t>
  </si>
  <si>
    <t>0,6*0,3*37</t>
  </si>
  <si>
    <t>6,660*1,8</t>
  </si>
  <si>
    <t>0,6*0,1*37</t>
  </si>
  <si>
    <t>566902151</t>
  </si>
  <si>
    <t>Vyspravenie podkladu po prekopoch inžinierskych sietí plochy do 15 m2 asfaltovým betónom ACP, po zhutnení hr. 100 mm</t>
  </si>
  <si>
    <t>566902163</t>
  </si>
  <si>
    <t>Vyspravenie podkladu po prekopoch inžinierskych sietí plochy do 15 m2 podkladovým betónom PB I tr. C 20/25 hr. 200 mm</t>
  </si>
  <si>
    <t>871178002</t>
  </si>
  <si>
    <t>Montáž plynového potrubia z dvojvsrtvového PE 100 SDR11 zváraných natupo D 32x3,0 mm</t>
  </si>
  <si>
    <t>2861303050</t>
  </si>
  <si>
    <t xml:space="preserve">Rúra HDPE na plyn PE 100, SDR 11, d 32x3,0 mm, dĺ. 100 m, </t>
  </si>
  <si>
    <t>871188004</t>
  </si>
  <si>
    <t>Montáž plynového potrubia z dvojvsrtvového PE 100 SDR11 zváraných natupo D 40x3,7 mm</t>
  </si>
  <si>
    <t>2861303060</t>
  </si>
  <si>
    <t>Rúra HDPE na plyn PE 100, SDR 11, d 40x3,7 mm, dĺ. 100 m,</t>
  </si>
  <si>
    <t>899721121</t>
  </si>
  <si>
    <t>Signalizačný vodič na potrubí PVC DN do 150 mm</t>
  </si>
  <si>
    <t>899721133</t>
  </si>
  <si>
    <t>Označenie plynovodného potrubia žltou výstražnou fóliou</t>
  </si>
  <si>
    <t>917862111</t>
  </si>
  <si>
    <t>Osadenie chodník. obrubníka betónového stojatého do lôžka z betónu prosteho tr. C 12/15 s bočnou oporou</t>
  </si>
  <si>
    <t>4600031135</t>
  </si>
  <si>
    <t>Obrubník ABO 1-15, 1000x150x30</t>
  </si>
  <si>
    <t>919735112</t>
  </si>
  <si>
    <t>Rezanie existujúceho asfaltového krytu alebo podkladu hĺbky nad 50 do 100 mm</t>
  </si>
  <si>
    <t>1,5*2</t>
  </si>
  <si>
    <t>971035822</t>
  </si>
  <si>
    <t>Vrty príklepovým prerážacím vrtákom do D 55 mm do stien alebo smerom dole do tehál -0.00004t</t>
  </si>
  <si>
    <t>cm</t>
  </si>
  <si>
    <t>979082213</t>
  </si>
  <si>
    <t>Vodorovná doprava sutiny so zložením a hrubým urovnaním na vzdialenosť do 1 km</t>
  </si>
  <si>
    <t>979082219</t>
  </si>
  <si>
    <t>Príplatok k cene za každý ďalší aj začatý 1 km nad 1 km</t>
  </si>
  <si>
    <t>979087212</t>
  </si>
  <si>
    <t>Nakladanie na dopravné prostriedky pre vodorovnú dopravu sutiny</t>
  </si>
  <si>
    <t>713530700</t>
  </si>
  <si>
    <t>Protipožiarny prestup potrubia prierez otvoru do 0,005 m2 izolované protipožiarnou penou El60-120, zaplnenie prestupu 30%</t>
  </si>
  <si>
    <t>723</t>
  </si>
  <si>
    <t>Zdravotechnika - plynovod</t>
  </si>
  <si>
    <t>723120202</t>
  </si>
  <si>
    <t>Potrubie z oceľových rúrok závitových čiernych spájaných zvarovaním - akosť 11 353.0 DN 15</t>
  </si>
  <si>
    <t>723120204</t>
  </si>
  <si>
    <t>Potrubie z oceľových rúrok závitových čiernych spájaných zvarovaním - akosť 11 353.0 DN 25</t>
  </si>
  <si>
    <t>723120205</t>
  </si>
  <si>
    <t>Potrubie z oceľových rúrok závitových čiernych spájaných zvarovaním - akosť 11 353.0 DN 32</t>
  </si>
  <si>
    <t>723150341</t>
  </si>
  <si>
    <t>Potrubie z oceľových rúrok hladkých čiernych redukcia - zhotovenie kovaním nad 1 DN DN 32/15</t>
  </si>
  <si>
    <t>723150367</t>
  </si>
  <si>
    <t>Potrubie z oceľových rúrok hladkých čiernych, chránička D 57/2,9</t>
  </si>
  <si>
    <t>723190202</t>
  </si>
  <si>
    <t>Prípojka plynovodná z oceľových rúrok závitových čiernych spájaných na závit DN 15</t>
  </si>
  <si>
    <t>723190916p</t>
  </si>
  <si>
    <t>Oprava plynovodného potrubia-prepojenie  potrubia DN 32-40</t>
  </si>
  <si>
    <t>723234201</t>
  </si>
  <si>
    <t>Montáž strednotlakového regulátora tlaku plynu bez skrinky pre svietiplyn AL s 5U jednoduchých</t>
  </si>
  <si>
    <t>4224351000</t>
  </si>
  <si>
    <t>Skrinka ochranná pre jednoduchý regulačný rad</t>
  </si>
  <si>
    <t>8718577662</t>
  </si>
  <si>
    <t>Regulátor tlaku plynu  AL z 6U/AB</t>
  </si>
  <si>
    <t>723239203</t>
  </si>
  <si>
    <t>Montáž armatúr plynových s dvoma závitmi G 1 ostatné typy</t>
  </si>
  <si>
    <t>5518000004</t>
  </si>
  <si>
    <t xml:space="preserve">Guľový uzáver plyn , 1", FF, páčka, </t>
  </si>
  <si>
    <t>723239204</t>
  </si>
  <si>
    <t>Montáž armatúr plynových s dvoma závitmi G 1 1/4 ostatné typy</t>
  </si>
  <si>
    <t>5518000005</t>
  </si>
  <si>
    <t xml:space="preserve">Guľový uzáver plyn s, 5/4", FF, páčka, </t>
  </si>
  <si>
    <t>7232619161</t>
  </si>
  <si>
    <t>Montáž plynomera</t>
  </si>
  <si>
    <t>536428</t>
  </si>
  <si>
    <t>Plynomer BK 4T GL</t>
  </si>
  <si>
    <t>998723201</t>
  </si>
  <si>
    <t>Presun hmôt pre vnútorný plynovod v objektoch výšky do 6 m</t>
  </si>
  <si>
    <t>783</t>
  </si>
  <si>
    <t>Dokončovacie práce - nátery</t>
  </si>
  <si>
    <t>783424141</t>
  </si>
  <si>
    <t>Nátery kov.potr.a armatúr v kanáloch a šachtách syntet. potrubie do DN 50 mm dvojnás. so základným náterom - 105µm</t>
  </si>
  <si>
    <t>783424741</t>
  </si>
  <si>
    <t>Nátery kov.potr.a armatúr v kanáloch a šachtách syntetické potrubie do DN 50 mm základný - 35µm</t>
  </si>
  <si>
    <t>230050031</t>
  </si>
  <si>
    <t>Montáž doplnkových konštrukcií - z profilov. materiálov</t>
  </si>
  <si>
    <t>42495400002</t>
  </si>
  <si>
    <t>Konštrukcia oceľová</t>
  </si>
  <si>
    <t>256</t>
  </si>
  <si>
    <t>230200180</t>
  </si>
  <si>
    <t>Montáž ochrannej rúry  D 50 s nasunutím</t>
  </si>
  <si>
    <t>1412081200</t>
  </si>
  <si>
    <t>Rúrka hladká kruhová bezšvová D 57 mm, hrúbka steny 3,2mm ozn.11 353.0.</t>
  </si>
  <si>
    <t>230203562</t>
  </si>
  <si>
    <t>Montáž USTR prechodka PE/oceľ PE100 SDR11 D32/DN25mm</t>
  </si>
  <si>
    <t>2861668813</t>
  </si>
  <si>
    <t xml:space="preserve">Prechodka PE/oceľ USTR PE 100 SDR 11 DN 32/25 FRIALEN </t>
  </si>
  <si>
    <t>230203563</t>
  </si>
  <si>
    <t>Montáž USTR prechodka PE/oceľ PE100 SDR11 D40/DN32mm</t>
  </si>
  <si>
    <t>2861668814</t>
  </si>
  <si>
    <t xml:space="preserve">Prechodka PE/oceľ USTR PE 100 SDR 11 DN 40/32 FRIALEN </t>
  </si>
  <si>
    <t>230203684</t>
  </si>
  <si>
    <t>Montáž MUN prechodka PE/mosadz s vonk. závitom PE100 SDR11 D63/1 1/4"</t>
  </si>
  <si>
    <t>2861613800</t>
  </si>
  <si>
    <t xml:space="preserve">Redukcia MR PE 100 SDR 11 DN 63/32 FRIALEN </t>
  </si>
  <si>
    <t>230230016</t>
  </si>
  <si>
    <t>Hlavná tlaková skúška vzduchom 0, 6 MPa - STN 38 6413 DN 50</t>
  </si>
  <si>
    <t>230230121</t>
  </si>
  <si>
    <t>Príprava na tlakovú skúšku vzduchom a vodou do 0,6 MPa</t>
  </si>
  <si>
    <t>úsek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</si>
</sst>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%"/>
    <numFmt numFmtId="165" formatCode="dd\.mm\.yyyy"/>
    <numFmt numFmtId="166" formatCode="#,##0.00000"/>
    <numFmt numFmtId="167" formatCode="#,##0.000"/>
    <numFmt numFmtId="168" formatCode="#,##0\_x0000_"/>
    <numFmt numFmtId="169" formatCode="#,##0.0"/>
    <numFmt numFmtId="170" formatCode="0.000"/>
    <numFmt numFmtId="171" formatCode="##,#0?"/>
  </numFmts>
  <fonts count="7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b/>
      <sz val="14"/>
      <color indexed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color rgb="FF0000FF"/>
      <name val="Arial"/>
      <family val="2"/>
      <charset val="238"/>
    </font>
    <font>
      <b/>
      <sz val="8"/>
      <color rgb="FF0000FF"/>
      <name val="Arial"/>
      <charset val="238"/>
    </font>
    <font>
      <b/>
      <sz val="8"/>
      <color rgb="FF800080"/>
      <name val="Arial"/>
      <charset val="238"/>
    </font>
    <font>
      <sz val="8"/>
      <name val="Arial"/>
      <charset val="238"/>
    </font>
    <font>
      <sz val="8"/>
      <color rgb="FF000000"/>
      <name val="Arial"/>
      <charset val="238"/>
    </font>
    <font>
      <sz val="8"/>
      <color rgb="FF800080"/>
      <name val="Arial"/>
      <charset val="238"/>
    </font>
    <font>
      <sz val="8"/>
      <color rgb="FF505050"/>
      <name val="Arial"/>
      <charset val="238"/>
    </font>
    <font>
      <sz val="8"/>
      <color rgb="FFFF0000"/>
      <name val="Arial"/>
      <charset val="238"/>
    </font>
    <font>
      <sz val="8"/>
      <color rgb="FF0000FF"/>
      <name val="Arial"/>
      <charset val="238"/>
    </font>
    <font>
      <b/>
      <u/>
      <sz val="8"/>
      <color rgb="FFFA0000"/>
      <name val="Arial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8"/>
      <color rgb="FF00B050"/>
      <name val="Arial Narrow"/>
      <family val="2"/>
      <charset val="238"/>
    </font>
    <font>
      <sz val="10"/>
      <color indexed="12"/>
      <name val="Arial Narrow"/>
      <family val="2"/>
    </font>
    <font>
      <sz val="10"/>
      <color rgb="FF00B05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rgb="FF0070C0"/>
      <name val="Arial Narrow"/>
      <family val="2"/>
      <charset val="238"/>
    </font>
    <font>
      <sz val="8"/>
      <color rgb="FF0070C0"/>
      <name val="Arial Narrow"/>
      <family val="2"/>
      <charset val="238"/>
    </font>
    <font>
      <b/>
      <sz val="14"/>
      <color indexed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63"/>
      <name val="Arial"/>
      <family val="2"/>
      <charset val="238"/>
    </font>
    <font>
      <sz val="8"/>
      <color indexed="12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</fills>
  <borders count="5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36" fillId="0" borderId="0" applyNumberFormat="0" applyFill="0" applyBorder="0" applyAlignment="0" applyProtection="0"/>
    <xf numFmtId="0" fontId="53" fillId="0" borderId="0"/>
  </cellStyleXfs>
  <cellXfs count="49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0" fillId="2" borderId="0" xfId="0" applyFill="1"/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6" fillId="0" borderId="0" xfId="0" applyFont="1" applyAlignment="1">
      <alignment horizontal="left" vertical="center"/>
    </xf>
    <xf numFmtId="0" fontId="0" fillId="0" borderId="0" xfId="0" applyBorder="1" applyProtection="1"/>
    <xf numFmtId="0" fontId="17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19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20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2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2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23" xfId="0" applyFont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vertical="center"/>
    </xf>
    <xf numFmtId="4" fontId="24" fillId="0" borderId="14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4" fontId="30" fillId="0" borderId="17" xfId="0" applyNumberFormat="1" applyFont="1" applyBorder="1" applyAlignment="1" applyProtection="1">
      <alignment vertical="center"/>
    </xf>
    <xf numFmtId="166" fontId="30" fillId="0" borderId="17" xfId="0" applyNumberFormat="1" applyFont="1" applyBorder="1" applyAlignment="1" applyProtection="1">
      <alignment vertical="center"/>
    </xf>
    <xf numFmtId="4" fontId="30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164" fontId="22" fillId="4" borderId="11" xfId="0" applyNumberFormat="1" applyFont="1" applyFill="1" applyBorder="1" applyAlignment="1" applyProtection="1">
      <alignment horizontal="center" vertical="center"/>
      <protection locked="0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4" fontId="22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2" fillId="4" borderId="14" xfId="0" applyNumberFormat="1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locked="0"/>
    </xf>
    <xf numFmtId="4" fontId="22" fillId="0" borderId="15" xfId="0" applyNumberFormat="1" applyFont="1" applyBorder="1" applyAlignment="1" applyProtection="1">
      <alignment vertical="center"/>
    </xf>
    <xf numFmtId="164" fontId="22" fillId="4" borderId="16" xfId="0" applyNumberFormat="1" applyFont="1" applyFill="1" applyBorder="1" applyAlignment="1" applyProtection="1">
      <alignment horizontal="center" vertic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4" fontId="22" fillId="0" borderId="18" xfId="0" applyNumberFormat="1" applyFont="1" applyBorder="1" applyAlignment="1" applyProtection="1">
      <alignment vertical="center"/>
    </xf>
    <xf numFmtId="0" fontId="25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11" fillId="0" borderId="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7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2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2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167" fontId="34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167" fontId="0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167" fontId="8" fillId="0" borderId="0" xfId="0" applyNumberFormat="1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167" fontId="9" fillId="0" borderId="0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5" xfId="0" applyFont="1" applyBorder="1" applyAlignment="1" applyProtection="1">
      <alignment horizontal="center" vertical="center"/>
    </xf>
    <xf numFmtId="49" fontId="35" fillId="0" borderId="25" xfId="0" applyNumberFormat="1" applyFont="1" applyBorder="1" applyAlignment="1" applyProtection="1">
      <alignment horizontal="left" vertical="center" wrapText="1"/>
    </xf>
    <xf numFmtId="0" fontId="35" fillId="0" borderId="25" xfId="0" applyFont="1" applyBorder="1" applyAlignment="1" applyProtection="1">
      <alignment horizontal="center" vertical="center" wrapText="1"/>
    </xf>
    <xf numFmtId="167" fontId="35" fillId="0" borderId="25" xfId="0" applyNumberFormat="1" applyFont="1" applyBorder="1" applyAlignment="1" applyProtection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0" fillId="0" borderId="0" xfId="0"/>
    <xf numFmtId="49" fontId="37" fillId="7" borderId="0" xfId="0" applyNumberFormat="1" applyFont="1" applyFill="1" applyAlignment="1" applyProtection="1"/>
    <xf numFmtId="49" fontId="38" fillId="7" borderId="0" xfId="0" applyNumberFormat="1" applyFont="1" applyFill="1" applyAlignment="1" applyProtection="1"/>
    <xf numFmtId="0" fontId="39" fillId="8" borderId="0" xfId="0" applyFont="1" applyFill="1" applyProtection="1"/>
    <xf numFmtId="0" fontId="39" fillId="0" borderId="0" xfId="0" applyFont="1" applyProtection="1">
      <protection locked="0"/>
    </xf>
    <xf numFmtId="49" fontId="40" fillId="7" borderId="0" xfId="0" applyNumberFormat="1" applyFont="1" applyFill="1" applyAlignment="1" applyProtection="1">
      <alignment vertical="center"/>
    </xf>
    <xf numFmtId="49" fontId="38" fillId="7" borderId="0" xfId="0" applyNumberFormat="1" applyFont="1" applyFill="1" applyAlignment="1" applyProtection="1">
      <alignment vertical="center"/>
    </xf>
    <xf numFmtId="0" fontId="38" fillId="8" borderId="0" xfId="0" applyNumberFormat="1" applyFont="1" applyFill="1" applyAlignment="1" applyProtection="1">
      <alignment horizontal="left" vertical="center"/>
    </xf>
    <xf numFmtId="49" fontId="38" fillId="8" borderId="0" xfId="0" applyNumberFormat="1" applyFont="1" applyFill="1" applyAlignment="1" applyProtection="1">
      <alignment vertical="center"/>
    </xf>
    <xf numFmtId="49" fontId="38" fillId="8" borderId="0" xfId="0" applyNumberFormat="1" applyFont="1" applyFill="1" applyAlignment="1" applyProtection="1">
      <alignment horizontal="left" vertical="center"/>
    </xf>
    <xf numFmtId="17" fontId="38" fillId="8" borderId="0" xfId="0" applyNumberFormat="1" applyFont="1" applyFill="1" applyAlignment="1" applyProtection="1">
      <alignment horizontal="left" vertical="center"/>
    </xf>
    <xf numFmtId="49" fontId="38" fillId="9" borderId="26" xfId="0" applyNumberFormat="1" applyFont="1" applyFill="1" applyBorder="1" applyAlignment="1" applyProtection="1">
      <alignment horizontal="center" vertical="center" wrapText="1"/>
    </xf>
    <xf numFmtId="49" fontId="38" fillId="9" borderId="27" xfId="0" applyNumberFormat="1" applyFont="1" applyFill="1" applyBorder="1" applyAlignment="1" applyProtection="1">
      <alignment horizontal="center" vertical="center" wrapText="1"/>
    </xf>
    <xf numFmtId="49" fontId="39" fillId="10" borderId="27" xfId="0" applyNumberFormat="1" applyFont="1" applyFill="1" applyBorder="1" applyAlignment="1" applyProtection="1">
      <alignment horizontal="center" vertical="center" wrapText="1"/>
    </xf>
    <xf numFmtId="49" fontId="38" fillId="9" borderId="28" xfId="0" applyNumberFormat="1" applyFont="1" applyFill="1" applyBorder="1" applyAlignment="1" applyProtection="1">
      <alignment horizontal="center" vertical="center" wrapText="1"/>
    </xf>
    <xf numFmtId="0" fontId="39" fillId="0" borderId="29" xfId="0" applyFont="1" applyBorder="1" applyProtection="1">
      <protection locked="0"/>
    </xf>
    <xf numFmtId="1" fontId="38" fillId="9" borderId="30" xfId="0" applyNumberFormat="1" applyFont="1" applyFill="1" applyBorder="1" applyAlignment="1" applyProtection="1">
      <alignment horizontal="center" vertical="center" wrapText="1"/>
    </xf>
    <xf numFmtId="1" fontId="38" fillId="9" borderId="31" xfId="0" applyNumberFormat="1" applyFont="1" applyFill="1" applyBorder="1" applyAlignment="1" applyProtection="1">
      <alignment horizontal="center" vertical="center" wrapText="1"/>
    </xf>
    <xf numFmtId="1" fontId="39" fillId="10" borderId="31" xfId="0" applyNumberFormat="1" applyFont="1" applyFill="1" applyBorder="1" applyAlignment="1" applyProtection="1">
      <alignment horizontal="center" vertical="center" wrapText="1"/>
    </xf>
    <xf numFmtId="1" fontId="38" fillId="9" borderId="32" xfId="0" applyNumberFormat="1" applyFont="1" applyFill="1" applyBorder="1" applyAlignment="1" applyProtection="1">
      <alignment horizontal="center" vertical="center" wrapText="1"/>
    </xf>
    <xf numFmtId="49" fontId="38" fillId="7" borderId="33" xfId="0" applyNumberFormat="1" applyFont="1" applyFill="1" applyBorder="1" applyAlignment="1" applyProtection="1"/>
    <xf numFmtId="0" fontId="39" fillId="8" borderId="33" xfId="0" applyFont="1" applyFill="1" applyBorder="1" applyProtection="1"/>
    <xf numFmtId="0" fontId="39" fillId="8" borderId="34" xfId="0" applyFont="1" applyFill="1" applyBorder="1" applyProtection="1"/>
    <xf numFmtId="0" fontId="41" fillId="0" borderId="35" xfId="0" applyFont="1" applyBorder="1" applyAlignment="1" applyProtection="1">
      <alignment vertical="center"/>
    </xf>
    <xf numFmtId="168" fontId="41" fillId="0" borderId="35" xfId="0" applyNumberFormat="1" applyFont="1" applyBorder="1" applyAlignment="1" applyProtection="1">
      <alignment horizontal="center" vertical="center"/>
    </xf>
    <xf numFmtId="167" fontId="41" fillId="0" borderId="35" xfId="0" applyNumberFormat="1" applyFont="1" applyBorder="1" applyAlignment="1" applyProtection="1">
      <alignment horizontal="right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168" fontId="43" fillId="0" borderId="0" xfId="0" applyNumberFormat="1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168" fontId="44" fillId="0" borderId="0" xfId="0" applyNumberFormat="1" applyFont="1" applyAlignment="1">
      <alignment horizontal="center" vertical="center"/>
    </xf>
    <xf numFmtId="49" fontId="44" fillId="0" borderId="0" xfId="0" applyNumberFormat="1" applyFont="1" applyAlignment="1">
      <alignment vertical="top"/>
    </xf>
    <xf numFmtId="0" fontId="44" fillId="0" borderId="0" xfId="0" applyFont="1" applyAlignment="1">
      <alignment vertical="center" wrapText="1"/>
    </xf>
    <xf numFmtId="167" fontId="44" fillId="0" borderId="0" xfId="0" applyNumberFormat="1" applyFont="1" applyAlignment="1">
      <alignment horizontal="right" vertical="center"/>
    </xf>
    <xf numFmtId="166" fontId="44" fillId="0" borderId="0" xfId="0" applyNumberFormat="1" applyFont="1" applyAlignment="1">
      <alignment horizontal="right" vertical="center"/>
    </xf>
    <xf numFmtId="169" fontId="44" fillId="0" borderId="0" xfId="0" applyNumberFormat="1" applyFont="1" applyAlignment="1">
      <alignment horizontal="right" vertical="center"/>
    </xf>
    <xf numFmtId="168" fontId="44" fillId="0" borderId="0" xfId="0" applyNumberFormat="1" applyFont="1" applyAlignment="1">
      <alignment horizontal="right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vertical="center" wrapText="1"/>
    </xf>
    <xf numFmtId="167" fontId="46" fillId="0" borderId="0" xfId="0" applyNumberFormat="1" applyFont="1" applyAlignment="1">
      <alignment horizontal="right"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vertical="center" wrapText="1"/>
    </xf>
    <xf numFmtId="167" fontId="47" fillId="0" borderId="0" xfId="0" applyNumberFormat="1" applyFont="1" applyAlignment="1">
      <alignment horizontal="right"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vertical="center" wrapText="1"/>
    </xf>
    <xf numFmtId="167" fontId="48" fillId="0" borderId="0" xfId="0" applyNumberFormat="1" applyFont="1" applyAlignment="1">
      <alignment horizontal="right" vertical="center"/>
    </xf>
    <xf numFmtId="168" fontId="49" fillId="0" borderId="0" xfId="0" applyNumberFormat="1" applyFont="1" applyAlignment="1">
      <alignment horizontal="center" vertical="center"/>
    </xf>
    <xf numFmtId="49" fontId="49" fillId="0" borderId="0" xfId="0" applyNumberFormat="1" applyFont="1" applyAlignment="1">
      <alignment vertical="top"/>
    </xf>
    <xf numFmtId="0" fontId="49" fillId="0" borderId="0" xfId="0" applyFont="1" applyAlignment="1">
      <alignment vertical="center" wrapText="1"/>
    </xf>
    <xf numFmtId="167" fontId="49" fillId="0" borderId="0" xfId="0" applyNumberFormat="1" applyFont="1" applyAlignment="1">
      <alignment horizontal="right" vertical="center"/>
    </xf>
    <xf numFmtId="166" fontId="49" fillId="0" borderId="0" xfId="0" applyNumberFormat="1" applyFont="1" applyAlignment="1">
      <alignment horizontal="right" vertical="center"/>
    </xf>
    <xf numFmtId="169" fontId="49" fillId="0" borderId="0" xfId="0" applyNumberFormat="1" applyFont="1" applyAlignment="1">
      <alignment horizontal="right" vertical="center"/>
    </xf>
    <xf numFmtId="168" fontId="49" fillId="0" borderId="0" xfId="0" applyNumberFormat="1" applyFont="1" applyAlignment="1">
      <alignment horizontal="right" vertical="center"/>
    </xf>
    <xf numFmtId="0" fontId="49" fillId="0" borderId="0" xfId="0" applyFont="1" applyAlignment="1">
      <alignment vertical="center"/>
    </xf>
    <xf numFmtId="168" fontId="42" fillId="0" borderId="0" xfId="0" applyNumberFormat="1" applyFont="1" applyAlignment="1">
      <alignment horizontal="center" vertical="center"/>
    </xf>
    <xf numFmtId="167" fontId="42" fillId="0" borderId="0" xfId="0" applyNumberFormat="1" applyFont="1" applyAlignment="1">
      <alignment horizontal="right" vertical="center"/>
    </xf>
    <xf numFmtId="0" fontId="50" fillId="0" borderId="0" xfId="0" applyFont="1" applyAlignment="1">
      <alignment vertical="center"/>
    </xf>
    <xf numFmtId="167" fontId="50" fillId="0" borderId="0" xfId="0" applyNumberFormat="1" applyFont="1" applyAlignment="1">
      <alignment horizontal="right" vertical="center"/>
    </xf>
    <xf numFmtId="0" fontId="51" fillId="0" borderId="0" xfId="0" applyFont="1" applyProtection="1"/>
    <xf numFmtId="0" fontId="52" fillId="0" borderId="0" xfId="0" applyFont="1" applyProtection="1"/>
    <xf numFmtId="4" fontId="52" fillId="0" borderId="0" xfId="0" applyNumberFormat="1" applyFont="1" applyProtection="1"/>
    <xf numFmtId="166" fontId="52" fillId="0" borderId="0" xfId="0" applyNumberFormat="1" applyFont="1" applyProtection="1"/>
    <xf numFmtId="167" fontId="52" fillId="0" borderId="0" xfId="0" applyNumberFormat="1" applyFont="1" applyProtection="1"/>
    <xf numFmtId="49" fontId="52" fillId="0" borderId="0" xfId="0" applyNumberFormat="1" applyFont="1" applyProtection="1"/>
    <xf numFmtId="0" fontId="54" fillId="0" borderId="0" xfId="0" applyFont="1" applyProtection="1"/>
    <xf numFmtId="0" fontId="55" fillId="0" borderId="0" xfId="0" applyFont="1" applyProtection="1"/>
    <xf numFmtId="0" fontId="56" fillId="0" borderId="0" xfId="0" applyFont="1" applyProtection="1"/>
    <xf numFmtId="0" fontId="57" fillId="0" borderId="0" xfId="0" applyFont="1" applyProtection="1"/>
    <xf numFmtId="167" fontId="55" fillId="0" borderId="0" xfId="0" applyNumberFormat="1" applyFont="1" applyProtection="1"/>
    <xf numFmtId="49" fontId="52" fillId="0" borderId="0" xfId="0" applyNumberFormat="1" applyFont="1" applyAlignment="1" applyProtection="1">
      <alignment horizontal="center"/>
    </xf>
    <xf numFmtId="49" fontId="52" fillId="0" borderId="0" xfId="0" applyNumberFormat="1" applyFont="1" applyAlignment="1" applyProtection="1"/>
    <xf numFmtId="0" fontId="52" fillId="0" borderId="36" xfId="0" applyFont="1" applyBorder="1" applyAlignment="1" applyProtection="1">
      <alignment horizontal="center"/>
    </xf>
    <xf numFmtId="0" fontId="52" fillId="0" borderId="37" xfId="0" applyFont="1" applyBorder="1" applyAlignment="1" applyProtection="1">
      <alignment horizontal="centerContinuous"/>
    </xf>
    <xf numFmtId="0" fontId="52" fillId="0" borderId="34" xfId="0" applyFont="1" applyBorder="1" applyAlignment="1" applyProtection="1">
      <alignment horizontal="centerContinuous"/>
    </xf>
    <xf numFmtId="0" fontId="52" fillId="0" borderId="33" xfId="0" applyFont="1" applyBorder="1" applyAlignment="1" applyProtection="1">
      <alignment horizontal="centerContinuous"/>
    </xf>
    <xf numFmtId="0" fontId="52" fillId="0" borderId="38" xfId="0" applyNumberFormat="1" applyFont="1" applyBorder="1" applyAlignment="1" applyProtection="1">
      <alignment horizontal="center"/>
    </xf>
    <xf numFmtId="0" fontId="52" fillId="0" borderId="39" xfId="0" applyNumberFormat="1" applyFont="1" applyBorder="1" applyAlignment="1" applyProtection="1">
      <alignment horizontal="center"/>
    </xf>
    <xf numFmtId="0" fontId="52" fillId="0" borderId="40" xfId="0" applyNumberFormat="1" applyFont="1" applyBorder="1" applyAlignment="1" applyProtection="1">
      <alignment horizontal="center"/>
    </xf>
    <xf numFmtId="0" fontId="58" fillId="0" borderId="0" xfId="0" applyFont="1" applyAlignment="1" applyProtection="1">
      <alignment horizontal="center"/>
      <protection locked="0"/>
    </xf>
    <xf numFmtId="0" fontId="52" fillId="0" borderId="41" xfId="0" applyFont="1" applyBorder="1" applyAlignment="1" applyProtection="1">
      <alignment horizontal="center"/>
    </xf>
    <xf numFmtId="0" fontId="52" fillId="0" borderId="41" xfId="0" applyFont="1" applyBorder="1" applyAlignment="1" applyProtection="1">
      <alignment horizontal="center" vertical="center"/>
    </xf>
    <xf numFmtId="0" fontId="52" fillId="0" borderId="42" xfId="0" applyFont="1" applyBorder="1" applyAlignment="1" applyProtection="1">
      <alignment horizontal="center"/>
    </xf>
    <xf numFmtId="0" fontId="52" fillId="0" borderId="43" xfId="0" applyNumberFormat="1" applyFont="1" applyBorder="1" applyAlignment="1" applyProtection="1">
      <alignment horizontal="center"/>
    </xf>
    <xf numFmtId="0" fontId="52" fillId="0" borderId="44" xfId="0" applyNumberFormat="1" applyFont="1" applyBorder="1" applyAlignment="1" applyProtection="1">
      <alignment horizontal="center"/>
    </xf>
    <xf numFmtId="0" fontId="52" fillId="0" borderId="45" xfId="0" applyNumberFormat="1" applyFont="1" applyBorder="1" applyAlignment="1" applyProtection="1">
      <alignment horizontal="center"/>
    </xf>
    <xf numFmtId="0" fontId="52" fillId="0" borderId="0" xfId="0" applyFont="1" applyAlignment="1" applyProtection="1">
      <alignment horizontal="center"/>
    </xf>
    <xf numFmtId="0" fontId="52" fillId="0" borderId="0" xfId="0" applyFont="1" applyAlignment="1" applyProtection="1">
      <alignment horizontal="right"/>
    </xf>
    <xf numFmtId="170" fontId="52" fillId="0" borderId="0" xfId="0" applyNumberFormat="1" applyFont="1" applyProtection="1"/>
    <xf numFmtId="0" fontId="51" fillId="0" borderId="0" xfId="0" applyFont="1" applyAlignment="1" applyProtection="1">
      <alignment horizontal="right"/>
    </xf>
    <xf numFmtId="0" fontId="51" fillId="0" borderId="0" xfId="0" applyFont="1" applyAlignment="1" applyProtection="1">
      <alignment horizontal="left"/>
    </xf>
    <xf numFmtId="0" fontId="59" fillId="0" borderId="0" xfId="0" applyFont="1" applyProtection="1"/>
    <xf numFmtId="167" fontId="59" fillId="0" borderId="0" xfId="0" applyNumberFormat="1" applyFont="1" applyProtection="1"/>
    <xf numFmtId="0" fontId="59" fillId="0" borderId="0" xfId="0" applyFont="1" applyAlignment="1" applyProtection="1">
      <alignment horizontal="center"/>
    </xf>
    <xf numFmtId="0" fontId="60" fillId="0" borderId="0" xfId="0" applyFont="1" applyAlignment="1" applyProtection="1">
      <alignment horizontal="right"/>
    </xf>
    <xf numFmtId="49" fontId="60" fillId="0" borderId="0" xfId="0" applyNumberFormat="1" applyFont="1" applyAlignment="1" applyProtection="1">
      <alignment horizontal="center"/>
    </xf>
    <xf numFmtId="49" fontId="60" fillId="0" borderId="0" xfId="0" applyNumberFormat="1" applyFont="1" applyAlignment="1" applyProtection="1"/>
    <xf numFmtId="167" fontId="60" fillId="0" borderId="0" xfId="0" applyNumberFormat="1" applyFont="1" applyProtection="1"/>
    <xf numFmtId="0" fontId="60" fillId="0" borderId="0" xfId="0" applyFont="1" applyProtection="1"/>
    <xf numFmtId="4" fontId="60" fillId="0" borderId="0" xfId="0" applyNumberFormat="1" applyFont="1" applyProtection="1"/>
    <xf numFmtId="166" fontId="60" fillId="0" borderId="0" xfId="0" applyNumberFormat="1" applyFont="1" applyProtection="1"/>
    <xf numFmtId="0" fontId="60" fillId="0" borderId="0" xfId="0" applyFont="1" applyAlignment="1" applyProtection="1">
      <alignment horizontal="center"/>
    </xf>
    <xf numFmtId="170" fontId="60" fillId="0" borderId="0" xfId="0" applyNumberFormat="1" applyFont="1" applyProtection="1"/>
    <xf numFmtId="0" fontId="52" fillId="0" borderId="0" xfId="0" applyFont="1" applyAlignment="1" applyProtection="1">
      <alignment horizontal="left"/>
    </xf>
    <xf numFmtId="0" fontId="55" fillId="0" borderId="0" xfId="0" applyFont="1" applyBorder="1" applyAlignment="1" applyProtection="1">
      <alignment horizontal="center"/>
    </xf>
    <xf numFmtId="0" fontId="54" fillId="0" borderId="0" xfId="0" applyFont="1" applyBorder="1" applyAlignment="1" applyProtection="1">
      <alignment horizontal="center" vertical="center"/>
    </xf>
    <xf numFmtId="0" fontId="51" fillId="0" borderId="0" xfId="0" applyFont="1" applyBorder="1" applyAlignment="1" applyProtection="1">
      <alignment horizontal="left"/>
    </xf>
    <xf numFmtId="0" fontId="55" fillId="0" borderId="0" xfId="0" applyNumberFormat="1" applyFont="1" applyBorder="1" applyAlignment="1" applyProtection="1">
      <alignment horizontal="center"/>
    </xf>
    <xf numFmtId="0" fontId="61" fillId="0" borderId="0" xfId="0" applyFont="1" applyAlignment="1" applyProtection="1">
      <alignment horizontal="center"/>
      <protection locked="0"/>
    </xf>
    <xf numFmtId="0" fontId="55" fillId="0" borderId="0" xfId="0" applyFont="1" applyAlignment="1" applyProtection="1">
      <alignment horizontal="center"/>
    </xf>
    <xf numFmtId="0" fontId="62" fillId="0" borderId="0" xfId="0" applyFont="1" applyBorder="1" applyAlignment="1" applyProtection="1">
      <alignment horizontal="center"/>
    </xf>
    <xf numFmtId="0" fontId="63" fillId="0" borderId="0" xfId="0" applyFont="1" applyProtection="1"/>
    <xf numFmtId="4" fontId="64" fillId="0" borderId="0" xfId="0" applyNumberFormat="1" applyFont="1" applyProtection="1"/>
    <xf numFmtId="0" fontId="52" fillId="0" borderId="0" xfId="0" applyFont="1" applyAlignment="1" applyProtection="1"/>
    <xf numFmtId="4" fontId="65" fillId="0" borderId="0" xfId="0" applyNumberFormat="1" applyFont="1" applyProtection="1"/>
    <xf numFmtId="167" fontId="56" fillId="0" borderId="0" xfId="0" applyNumberFormat="1" applyFont="1" applyProtection="1"/>
    <xf numFmtId="4" fontId="56" fillId="0" borderId="0" xfId="0" applyNumberFormat="1" applyFont="1" applyProtection="1"/>
    <xf numFmtId="49" fontId="66" fillId="11" borderId="0" xfId="0" applyNumberFormat="1" applyFont="1" applyFill="1" applyAlignment="1" applyProtection="1"/>
    <xf numFmtId="49" fontId="67" fillId="11" borderId="0" xfId="0" applyNumberFormat="1" applyFont="1" applyFill="1" applyAlignment="1" applyProtection="1"/>
    <xf numFmtId="0" fontId="39" fillId="11" borderId="0" xfId="0" applyFont="1" applyFill="1" applyProtection="1"/>
    <xf numFmtId="49" fontId="68" fillId="11" borderId="0" xfId="0" applyNumberFormat="1" applyFont="1" applyFill="1" applyAlignment="1" applyProtection="1">
      <alignment vertical="center"/>
    </xf>
    <xf numFmtId="49" fontId="67" fillId="11" borderId="0" xfId="0" applyNumberFormat="1" applyFont="1" applyFill="1" applyAlignment="1" applyProtection="1">
      <alignment vertical="center"/>
    </xf>
    <xf numFmtId="0" fontId="67" fillId="11" borderId="0" xfId="0" applyNumberFormat="1" applyFont="1" applyFill="1" applyAlignment="1" applyProtection="1">
      <alignment horizontal="left" vertical="center"/>
    </xf>
    <xf numFmtId="49" fontId="67" fillId="11" borderId="0" xfId="0" applyNumberFormat="1" applyFont="1" applyFill="1" applyAlignment="1" applyProtection="1">
      <alignment horizontal="left" vertical="center"/>
    </xf>
    <xf numFmtId="17" fontId="67" fillId="11" borderId="0" xfId="0" applyNumberFormat="1" applyFont="1" applyFill="1" applyAlignment="1" applyProtection="1">
      <alignment horizontal="left" vertical="center"/>
    </xf>
    <xf numFmtId="49" fontId="67" fillId="12" borderId="46" xfId="0" applyNumberFormat="1" applyFont="1" applyFill="1" applyBorder="1" applyAlignment="1" applyProtection="1">
      <alignment horizontal="center" vertical="center" wrapText="1"/>
    </xf>
    <xf numFmtId="49" fontId="67" fillId="12" borderId="47" xfId="0" applyNumberFormat="1" applyFont="1" applyFill="1" applyBorder="1" applyAlignment="1" applyProtection="1">
      <alignment horizontal="center" vertical="center" wrapText="1"/>
    </xf>
    <xf numFmtId="49" fontId="39" fillId="12" borderId="47" xfId="0" applyNumberFormat="1" applyFont="1" applyFill="1" applyBorder="1" applyAlignment="1" applyProtection="1">
      <alignment horizontal="center" vertical="center" wrapText="1"/>
    </xf>
    <xf numFmtId="0" fontId="39" fillId="0" borderId="48" xfId="0" applyFont="1" applyBorder="1" applyProtection="1">
      <protection locked="0"/>
    </xf>
    <xf numFmtId="1" fontId="67" fillId="12" borderId="49" xfId="0" applyNumberFormat="1" applyFont="1" applyFill="1" applyBorder="1" applyAlignment="1" applyProtection="1">
      <alignment horizontal="center" vertical="center" wrapText="1"/>
    </xf>
    <xf numFmtId="1" fontId="67" fillId="12" borderId="50" xfId="0" applyNumberFormat="1" applyFont="1" applyFill="1" applyBorder="1" applyAlignment="1" applyProtection="1">
      <alignment horizontal="center" vertical="center" wrapText="1"/>
    </xf>
    <xf numFmtId="1" fontId="39" fillId="12" borderId="50" xfId="0" applyNumberFormat="1" applyFont="1" applyFill="1" applyBorder="1" applyAlignment="1" applyProtection="1">
      <alignment horizontal="center" vertical="center" wrapText="1"/>
    </xf>
    <xf numFmtId="49" fontId="67" fillId="11" borderId="51" xfId="0" applyNumberFormat="1" applyFont="1" applyFill="1" applyBorder="1" applyAlignment="1" applyProtection="1"/>
    <xf numFmtId="0" fontId="39" fillId="11" borderId="51" xfId="0" applyFont="1" applyFill="1" applyBorder="1" applyProtection="1"/>
    <xf numFmtId="0" fontId="39" fillId="11" borderId="52" xfId="0" applyFont="1" applyFill="1" applyBorder="1" applyProtection="1"/>
    <xf numFmtId="0" fontId="69" fillId="0" borderId="53" xfId="0" applyFont="1" applyBorder="1" applyAlignment="1" applyProtection="1">
      <alignment vertical="center"/>
    </xf>
    <xf numFmtId="171" fontId="69" fillId="0" borderId="53" xfId="0" applyNumberFormat="1" applyFont="1" applyBorder="1" applyAlignment="1" applyProtection="1">
      <alignment horizontal="center" vertical="center"/>
    </xf>
    <xf numFmtId="167" fontId="69" fillId="0" borderId="53" xfId="0" applyNumberFormat="1" applyFont="1" applyBorder="1" applyAlignment="1" applyProtection="1">
      <alignment horizontal="right" vertical="center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171" fontId="70" fillId="0" borderId="0" xfId="0" applyNumberFormat="1" applyFont="1" applyAlignment="1">
      <alignment horizontal="center" vertical="center"/>
    </xf>
    <xf numFmtId="167" fontId="70" fillId="0" borderId="0" xfId="0" applyNumberFormat="1" applyFont="1" applyAlignment="1">
      <alignment horizontal="right" vertical="center"/>
    </xf>
    <xf numFmtId="171" fontId="39" fillId="0" borderId="0" xfId="0" applyNumberFormat="1" applyFont="1" applyAlignment="1">
      <alignment horizontal="center" vertical="center"/>
    </xf>
    <xf numFmtId="49" fontId="39" fillId="0" borderId="0" xfId="0" applyNumberFormat="1" applyFont="1" applyAlignment="1">
      <alignment vertical="top"/>
    </xf>
    <xf numFmtId="0" fontId="39" fillId="0" borderId="0" xfId="0" applyFont="1" applyAlignment="1">
      <alignment vertical="center" wrapText="1"/>
    </xf>
    <xf numFmtId="167" fontId="39" fillId="0" borderId="0" xfId="0" applyNumberFormat="1" applyFont="1" applyAlignment="1">
      <alignment horizontal="right" vertical="center"/>
    </xf>
    <xf numFmtId="166" fontId="39" fillId="0" borderId="0" xfId="0" applyNumberFormat="1" applyFont="1" applyAlignment="1">
      <alignment horizontal="right" vertical="center"/>
    </xf>
    <xf numFmtId="169" fontId="39" fillId="0" borderId="0" xfId="0" applyNumberFormat="1" applyFont="1" applyAlignment="1">
      <alignment horizontal="right" vertical="center"/>
    </xf>
    <xf numFmtId="171" fontId="39" fillId="0" borderId="0" xfId="0" applyNumberFormat="1" applyFont="1" applyAlignment="1">
      <alignment horizontal="right" vertical="center"/>
    </xf>
    <xf numFmtId="0" fontId="39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72" fillId="0" borderId="0" xfId="0" applyFont="1" applyAlignment="1">
      <alignment vertical="center" wrapText="1"/>
    </xf>
    <xf numFmtId="167" fontId="72" fillId="0" borderId="0" xfId="0" applyNumberFormat="1" applyFont="1" applyAlignment="1">
      <alignment horizontal="right" vertical="center"/>
    </xf>
    <xf numFmtId="171" fontId="73" fillId="0" borderId="0" xfId="0" applyNumberFormat="1" applyFont="1" applyAlignment="1">
      <alignment horizontal="center" vertical="center"/>
    </xf>
    <xf numFmtId="49" fontId="73" fillId="0" borderId="0" xfId="0" applyNumberFormat="1" applyFont="1" applyAlignment="1">
      <alignment vertical="top"/>
    </xf>
    <xf numFmtId="0" fontId="73" fillId="0" borderId="0" xfId="0" applyFont="1" applyAlignment="1">
      <alignment vertical="center" wrapText="1"/>
    </xf>
    <xf numFmtId="167" fontId="73" fillId="0" borderId="0" xfId="0" applyNumberFormat="1" applyFont="1" applyAlignment="1">
      <alignment horizontal="right" vertical="center"/>
    </xf>
    <xf numFmtId="166" fontId="73" fillId="0" borderId="0" xfId="0" applyNumberFormat="1" applyFont="1" applyAlignment="1">
      <alignment horizontal="right" vertical="center"/>
    </xf>
    <xf numFmtId="169" fontId="73" fillId="0" borderId="0" xfId="0" applyNumberFormat="1" applyFont="1" applyAlignment="1">
      <alignment horizontal="right" vertical="center"/>
    </xf>
    <xf numFmtId="171" fontId="73" fillId="0" borderId="0" xfId="0" applyNumberFormat="1" applyFont="1" applyAlignment="1">
      <alignment horizontal="right" vertical="center"/>
    </xf>
    <xf numFmtId="0" fontId="73" fillId="0" borderId="0" xfId="0" applyFont="1" applyAlignment="1">
      <alignment vertical="center"/>
    </xf>
    <xf numFmtId="171" fontId="69" fillId="0" borderId="0" xfId="0" applyNumberFormat="1" applyFont="1" applyAlignment="1">
      <alignment horizontal="center" vertical="center"/>
    </xf>
    <xf numFmtId="167" fontId="69" fillId="0" borderId="0" xfId="0" applyNumberFormat="1" applyFont="1" applyAlignment="1">
      <alignment horizontal="right" vertical="center"/>
    </xf>
    <xf numFmtId="0" fontId="74" fillId="0" borderId="0" xfId="0" applyFont="1" applyAlignment="1">
      <alignment vertical="center"/>
    </xf>
    <xf numFmtId="167" fontId="74" fillId="0" borderId="0" xfId="0" applyNumberFormat="1" applyFont="1" applyAlignment="1">
      <alignment horizontal="right" vertical="center"/>
    </xf>
    <xf numFmtId="49" fontId="0" fillId="0" borderId="54" xfId="0" applyNumberFormat="1" applyBorder="1"/>
    <xf numFmtId="49" fontId="0" fillId="0" borderId="55" xfId="0" applyNumberFormat="1" applyBorder="1"/>
    <xf numFmtId="1" fontId="0" fillId="0" borderId="55" xfId="0" applyNumberFormat="1" applyBorder="1"/>
    <xf numFmtId="2" fontId="0" fillId="0" borderId="55" xfId="0" applyNumberFormat="1" applyBorder="1"/>
    <xf numFmtId="4" fontId="0" fillId="0" borderId="55" xfId="0" applyNumberFormat="1" applyBorder="1"/>
    <xf numFmtId="0" fontId="0" fillId="0" borderId="55" xfId="0" applyBorder="1"/>
    <xf numFmtId="49" fontId="0" fillId="0" borderId="56" xfId="0" applyNumberFormat="1" applyBorder="1"/>
    <xf numFmtId="49" fontId="0" fillId="0" borderId="57" xfId="0" applyNumberFormat="1" applyBorder="1"/>
    <xf numFmtId="1" fontId="0" fillId="0" borderId="57" xfId="0" applyNumberFormat="1" applyBorder="1"/>
    <xf numFmtId="2" fontId="0" fillId="0" borderId="57" xfId="0" applyNumberFormat="1" applyBorder="1"/>
    <xf numFmtId="4" fontId="0" fillId="0" borderId="57" xfId="0" applyNumberFormat="1" applyBorder="1"/>
    <xf numFmtId="0" fontId="0" fillId="0" borderId="57" xfId="0" applyBorder="1"/>
    <xf numFmtId="49" fontId="0" fillId="0" borderId="0" xfId="0" applyNumberFormat="1"/>
    <xf numFmtId="1" fontId="0" fillId="0" borderId="0" xfId="0" applyNumberFormat="1"/>
    <xf numFmtId="2" fontId="0" fillId="0" borderId="0" xfId="0" applyNumberFormat="1"/>
    <xf numFmtId="4" fontId="0" fillId="0" borderId="0" xfId="0" applyNumberFormat="1"/>
    <xf numFmtId="49" fontId="75" fillId="0" borderId="0" xfId="0" applyNumberFormat="1" applyFont="1"/>
    <xf numFmtId="49" fontId="76" fillId="0" borderId="0" xfId="0" applyNumberFormat="1" applyFont="1"/>
    <xf numFmtId="49" fontId="53" fillId="0" borderId="0" xfId="0" applyNumberFormat="1" applyFont="1"/>
    <xf numFmtId="49" fontId="0" fillId="0" borderId="0" xfId="0" applyNumberFormat="1" applyBorder="1"/>
    <xf numFmtId="1" fontId="0" fillId="0" borderId="0" xfId="0" applyNumberFormat="1" applyBorder="1"/>
    <xf numFmtId="2" fontId="0" fillId="0" borderId="0" xfId="0" applyNumberFormat="1" applyBorder="1"/>
    <xf numFmtId="4" fontId="0" fillId="0" borderId="0" xfId="0" applyNumberFormat="1" applyBorder="1"/>
    <xf numFmtId="0" fontId="0" fillId="0" borderId="0" xfId="0" applyBorder="1"/>
    <xf numFmtId="49" fontId="0" fillId="0" borderId="58" xfId="0" applyNumberFormat="1" applyBorder="1"/>
    <xf numFmtId="1" fontId="0" fillId="0" borderId="58" xfId="0" applyNumberFormat="1" applyBorder="1"/>
    <xf numFmtId="2" fontId="0" fillId="0" borderId="58" xfId="0" applyNumberFormat="1" applyBorder="1"/>
    <xf numFmtId="4" fontId="0" fillId="0" borderId="58" xfId="0" applyNumberFormat="1" applyBorder="1"/>
    <xf numFmtId="0" fontId="0" fillId="0" borderId="58" xfId="0" applyBorder="1"/>
    <xf numFmtId="2" fontId="76" fillId="0" borderId="0" xfId="0" applyNumberFormat="1" applyFont="1"/>
    <xf numFmtId="4" fontId="76" fillId="0" borderId="0" xfId="0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11" fillId="0" borderId="0" xfId="0" applyNumberFormat="1" applyFont="1" applyBorder="1" applyAlignment="1" applyProtection="1">
      <alignment vertical="center"/>
    </xf>
    <xf numFmtId="4" fontId="20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4" fontId="29" fillId="0" borderId="0" xfId="0" applyNumberFormat="1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left" vertical="center" wrapText="1"/>
    </xf>
    <xf numFmtId="4" fontId="25" fillId="0" borderId="0" xfId="0" applyNumberFormat="1" applyFont="1" applyBorder="1" applyAlignment="1" applyProtection="1">
      <alignment horizontal="right" vertical="center"/>
    </xf>
    <xf numFmtId="4" fontId="6" fillId="0" borderId="0" xfId="0" applyNumberFormat="1" applyFont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25" fillId="6" borderId="0" xfId="0" applyNumberFormat="1" applyFont="1" applyFill="1" applyBorder="1" applyAlignment="1" applyProtection="1">
      <alignment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3" fillId="5" borderId="9" xfId="0" applyFont="1" applyFill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4" fontId="20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67" fontId="5" fillId="0" borderId="0" xfId="0" applyNumberFormat="1" applyFont="1" applyBorder="1" applyAlignment="1" applyProtection="1"/>
    <xf numFmtId="4" fontId="32" fillId="0" borderId="0" xfId="0" applyNumberFormat="1" applyFont="1" applyBorder="1" applyAlignment="1" applyProtection="1">
      <alignment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</xf>
    <xf numFmtId="167" fontId="0" fillId="0" borderId="25" xfId="0" applyNumberFormat="1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0" fontId="35" fillId="0" borderId="25" xfId="0" applyFont="1" applyBorder="1" applyAlignment="1" applyProtection="1">
      <alignment horizontal="left" vertical="center" wrapText="1"/>
    </xf>
    <xf numFmtId="167" fontId="35" fillId="4" borderId="25" xfId="0" applyNumberFormat="1" applyFont="1" applyFill="1" applyBorder="1" applyAlignment="1" applyProtection="1">
      <alignment vertical="center"/>
      <protection locked="0"/>
    </xf>
    <xf numFmtId="167" fontId="35" fillId="4" borderId="25" xfId="0" applyNumberFormat="1" applyFont="1" applyFill="1" applyBorder="1" applyAlignment="1" applyProtection="1">
      <alignment vertical="center"/>
    </xf>
    <xf numFmtId="167" fontId="35" fillId="0" borderId="25" xfId="0" applyNumberFormat="1" applyFont="1" applyBorder="1" applyAlignment="1" applyProtection="1">
      <alignment vertical="center"/>
    </xf>
    <xf numFmtId="167" fontId="6" fillId="0" borderId="23" xfId="0" applyNumberFormat="1" applyFont="1" applyBorder="1" applyAlignment="1" applyProtection="1"/>
    <xf numFmtId="167" fontId="6" fillId="0" borderId="23" xfId="0" applyNumberFormat="1" applyFont="1" applyBorder="1" applyAlignment="1" applyProtection="1">
      <alignment vertical="center"/>
    </xf>
    <xf numFmtId="167" fontId="6" fillId="0" borderId="17" xfId="0" applyNumberFormat="1" applyFont="1" applyBorder="1" applyAlignment="1" applyProtection="1"/>
    <xf numFmtId="167" fontId="6" fillId="0" borderId="17" xfId="0" applyNumberFormat="1" applyFont="1" applyBorder="1" applyAlignment="1" applyProtection="1">
      <alignment vertical="center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167" fontId="5" fillId="0" borderId="0" xfId="0" applyNumberFormat="1" applyFont="1" applyBorder="1" applyAlignment="1" applyProtection="1">
      <alignment vertical="center"/>
    </xf>
    <xf numFmtId="167" fontId="5" fillId="0" borderId="23" xfId="0" applyNumberFormat="1" applyFont="1" applyBorder="1" applyAlignment="1" applyProtection="1"/>
    <xf numFmtId="167" fontId="5" fillId="0" borderId="23" xfId="0" applyNumberFormat="1" applyFont="1" applyBorder="1" applyAlignment="1" applyProtection="1">
      <alignment vertical="center"/>
    </xf>
    <xf numFmtId="0" fontId="13" fillId="2" borderId="0" xfId="1" applyFont="1" applyFill="1" applyAlignment="1" applyProtection="1">
      <alignment horizontal="center" vertical="center"/>
    </xf>
    <xf numFmtId="167" fontId="25" fillId="0" borderId="12" xfId="0" applyNumberFormat="1" applyFont="1" applyBorder="1" applyAlignment="1" applyProtection="1"/>
    <xf numFmtId="167" fontId="3" fillId="0" borderId="12" xfId="0" applyNumberFormat="1" applyFont="1" applyBorder="1" applyAlignment="1" applyProtection="1">
      <alignment vertical="center"/>
    </xf>
    <xf numFmtId="167" fontId="5" fillId="0" borderId="12" xfId="0" applyNumberFormat="1" applyFont="1" applyBorder="1" applyAlignment="1" applyProtection="1"/>
    <xf numFmtId="167" fontId="5" fillId="0" borderId="12" xfId="0" applyNumberFormat="1" applyFont="1" applyBorder="1" applyAlignment="1" applyProtection="1">
      <alignment vertical="center"/>
    </xf>
  </cellXfs>
  <cellStyles count="3">
    <cellStyle name="Hypertextové prepojenie" xfId="1" builtinId="8"/>
    <cellStyle name="Normálna" xfId="0" builtinId="0" customBuiltin="1"/>
    <cellStyle name="normálne_KLs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slav.bartko/Desktop/2.%20Lemesany_Zdravotnotechnick&#225;%20in&#353;tal&#225;cia%20a%20pr&#237;pojky_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slav.bartko/Desktop/4.%20u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slav.bartko/Desktop/6.%20Plynov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  <sheetName val="#Figury"/>
    </sheetNames>
    <sheetDataSet>
      <sheetData sheetId="0">
        <row r="5">
          <cell r="E5" t="str">
            <v>Komunitné centrum Lemešany</v>
          </cell>
          <cell r="P5" t="str">
            <v xml:space="preserve"> </v>
          </cell>
        </row>
        <row r="7">
          <cell r="E7" t="str">
            <v>Zdravotnotechnická inštalácia a prípojky</v>
          </cell>
        </row>
        <row r="9">
          <cell r="E9" t="str">
            <v xml:space="preserve"> </v>
          </cell>
        </row>
        <row r="26">
          <cell r="E26" t="str">
            <v>Obec Lemešany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  <sheetName val="#Figury"/>
    </sheetNames>
    <sheetDataSet>
      <sheetData sheetId="0">
        <row r="5">
          <cell r="E5" t="str">
            <v>Komunitné centrum Lemešany</v>
          </cell>
          <cell r="P5" t="str">
            <v xml:space="preserve"> </v>
          </cell>
        </row>
        <row r="7">
          <cell r="E7" t="str">
            <v>Ústredné kúrenie</v>
          </cell>
        </row>
        <row r="9">
          <cell r="E9" t="str">
            <v xml:space="preserve"> </v>
          </cell>
        </row>
        <row r="26">
          <cell r="E26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  <sheetName val="#Figury"/>
    </sheetNames>
    <sheetDataSet>
      <sheetData sheetId="0">
        <row r="5">
          <cell r="E5" t="str">
            <v>Komunitné centrum Lemešany</v>
          </cell>
          <cell r="P5" t="str">
            <v xml:space="preserve"> </v>
          </cell>
        </row>
        <row r="7">
          <cell r="E7" t="str">
            <v>Plynovod</v>
          </cell>
        </row>
        <row r="9">
          <cell r="E9" t="str">
            <v xml:space="preserve"> </v>
          </cell>
        </row>
        <row r="26">
          <cell r="E26" t="str">
            <v>Obec Lemešany</v>
          </cell>
        </row>
        <row r="28">
          <cell r="E28" t="str">
            <v xml:space="preserve"> 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7"/>
  <sheetViews>
    <sheetView showGridLines="0" workbookViewId="0">
      <pane ySplit="1" topLeftCell="A117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2" t="s">
        <v>0</v>
      </c>
      <c r="B1" s="13"/>
      <c r="C1" s="13"/>
      <c r="D1" s="14" t="s">
        <v>1</v>
      </c>
      <c r="E1" s="13"/>
      <c r="F1" s="13"/>
      <c r="G1" s="13"/>
      <c r="H1" s="13"/>
      <c r="I1" s="13"/>
      <c r="J1" s="13"/>
      <c r="K1" s="15" t="s">
        <v>2</v>
      </c>
      <c r="L1" s="15"/>
      <c r="M1" s="15"/>
      <c r="N1" s="15"/>
      <c r="O1" s="15"/>
      <c r="P1" s="15"/>
      <c r="Q1" s="15"/>
      <c r="R1" s="15"/>
      <c r="S1" s="15"/>
      <c r="T1" s="13"/>
      <c r="U1" s="13"/>
      <c r="V1" s="13"/>
      <c r="W1" s="15" t="s">
        <v>3</v>
      </c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7" t="s">
        <v>4</v>
      </c>
      <c r="BB1" s="17" t="s">
        <v>5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T1" s="18" t="s">
        <v>6</v>
      </c>
      <c r="BU1" s="18" t="s">
        <v>6</v>
      </c>
    </row>
    <row r="2" spans="1:73" ht="36.950000000000003" customHeight="1">
      <c r="C2" s="395" t="s">
        <v>7</v>
      </c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396"/>
      <c r="AJ2" s="396"/>
      <c r="AK2" s="396"/>
      <c r="AL2" s="396"/>
      <c r="AM2" s="396"/>
      <c r="AN2" s="396"/>
      <c r="AO2" s="396"/>
      <c r="AP2" s="396"/>
      <c r="AR2" s="430" t="s">
        <v>8</v>
      </c>
      <c r="AS2" s="431"/>
      <c r="AT2" s="431"/>
      <c r="AU2" s="431"/>
      <c r="AV2" s="431"/>
      <c r="AW2" s="431"/>
      <c r="AX2" s="431"/>
      <c r="AY2" s="431"/>
      <c r="AZ2" s="431"/>
      <c r="BA2" s="431"/>
      <c r="BB2" s="431"/>
      <c r="BC2" s="431"/>
      <c r="BD2" s="431"/>
      <c r="BE2" s="431"/>
      <c r="BS2" s="20" t="s">
        <v>9</v>
      </c>
      <c r="BT2" s="20" t="s">
        <v>10</v>
      </c>
    </row>
    <row r="3" spans="1:73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BS3" s="20" t="s">
        <v>9</v>
      </c>
      <c r="BT3" s="20" t="s">
        <v>10</v>
      </c>
    </row>
    <row r="4" spans="1:73" ht="36.950000000000003" customHeight="1">
      <c r="B4" s="24"/>
      <c r="C4" s="397" t="s">
        <v>11</v>
      </c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398"/>
      <c r="AN4" s="398"/>
      <c r="AO4" s="398"/>
      <c r="AP4" s="398"/>
      <c r="AQ4" s="25"/>
      <c r="AS4" s="19" t="s">
        <v>12</v>
      </c>
      <c r="BE4" s="26" t="s">
        <v>13</v>
      </c>
      <c r="BS4" s="20" t="s">
        <v>9</v>
      </c>
    </row>
    <row r="5" spans="1:73" ht="14.45" customHeight="1">
      <c r="B5" s="24"/>
      <c r="C5" s="27"/>
      <c r="D5" s="28" t="s">
        <v>14</v>
      </c>
      <c r="E5" s="27"/>
      <c r="F5" s="27"/>
      <c r="G5" s="27"/>
      <c r="H5" s="27"/>
      <c r="I5" s="27"/>
      <c r="J5" s="27"/>
      <c r="K5" s="401" t="s">
        <v>15</v>
      </c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402"/>
      <c r="AH5" s="402"/>
      <c r="AI5" s="402"/>
      <c r="AJ5" s="402"/>
      <c r="AK5" s="402"/>
      <c r="AL5" s="402"/>
      <c r="AM5" s="402"/>
      <c r="AN5" s="402"/>
      <c r="AO5" s="402"/>
      <c r="AP5" s="27"/>
      <c r="AQ5" s="25"/>
      <c r="BE5" s="399" t="s">
        <v>16</v>
      </c>
      <c r="BS5" s="20" t="s">
        <v>9</v>
      </c>
    </row>
    <row r="6" spans="1:73" ht="36.950000000000003" customHeight="1">
      <c r="B6" s="24"/>
      <c r="C6" s="27"/>
      <c r="D6" s="30" t="s">
        <v>17</v>
      </c>
      <c r="E6" s="27"/>
      <c r="F6" s="27"/>
      <c r="G6" s="27"/>
      <c r="H6" s="27"/>
      <c r="I6" s="27"/>
      <c r="J6" s="27"/>
      <c r="K6" s="403" t="s">
        <v>18</v>
      </c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02"/>
      <c r="AD6" s="402"/>
      <c r="AE6" s="402"/>
      <c r="AF6" s="402"/>
      <c r="AG6" s="402"/>
      <c r="AH6" s="402"/>
      <c r="AI6" s="402"/>
      <c r="AJ6" s="402"/>
      <c r="AK6" s="402"/>
      <c r="AL6" s="402"/>
      <c r="AM6" s="402"/>
      <c r="AN6" s="402"/>
      <c r="AO6" s="402"/>
      <c r="AP6" s="27"/>
      <c r="AQ6" s="25"/>
      <c r="BE6" s="400"/>
      <c r="BS6" s="20" t="s">
        <v>9</v>
      </c>
    </row>
    <row r="7" spans="1:73" ht="14.45" customHeight="1">
      <c r="B7" s="24"/>
      <c r="C7" s="27"/>
      <c r="D7" s="31" t="s">
        <v>19</v>
      </c>
      <c r="E7" s="27"/>
      <c r="F7" s="27"/>
      <c r="G7" s="27"/>
      <c r="H7" s="27"/>
      <c r="I7" s="27"/>
      <c r="J7" s="27"/>
      <c r="K7" s="29" t="s">
        <v>20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1" t="s">
        <v>21</v>
      </c>
      <c r="AL7" s="27"/>
      <c r="AM7" s="27"/>
      <c r="AN7" s="29" t="s">
        <v>20</v>
      </c>
      <c r="AO7" s="27"/>
      <c r="AP7" s="27"/>
      <c r="AQ7" s="25"/>
      <c r="BE7" s="400"/>
      <c r="BS7" s="20" t="s">
        <v>9</v>
      </c>
    </row>
    <row r="8" spans="1:73" ht="14.45" customHeight="1">
      <c r="B8" s="24"/>
      <c r="C8" s="27"/>
      <c r="D8" s="31" t="s">
        <v>22</v>
      </c>
      <c r="E8" s="27"/>
      <c r="F8" s="27"/>
      <c r="G8" s="27"/>
      <c r="H8" s="27"/>
      <c r="I8" s="27"/>
      <c r="J8" s="27"/>
      <c r="K8" s="29" t="s">
        <v>23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1" t="s">
        <v>24</v>
      </c>
      <c r="AL8" s="27"/>
      <c r="AM8" s="27"/>
      <c r="AN8" s="32" t="s">
        <v>25</v>
      </c>
      <c r="AO8" s="27"/>
      <c r="AP8" s="27"/>
      <c r="AQ8" s="25"/>
      <c r="BE8" s="400"/>
      <c r="BS8" s="20" t="s">
        <v>9</v>
      </c>
    </row>
    <row r="9" spans="1:73" ht="14.45" customHeight="1">
      <c r="B9" s="24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5"/>
      <c r="BE9" s="400"/>
      <c r="BS9" s="20" t="s">
        <v>9</v>
      </c>
    </row>
    <row r="10" spans="1:73" ht="14.45" customHeight="1">
      <c r="B10" s="24"/>
      <c r="C10" s="27"/>
      <c r="D10" s="31" t="s">
        <v>26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1" t="s">
        <v>27</v>
      </c>
      <c r="AL10" s="27"/>
      <c r="AM10" s="27"/>
      <c r="AN10" s="29" t="s">
        <v>20</v>
      </c>
      <c r="AO10" s="27"/>
      <c r="AP10" s="27"/>
      <c r="AQ10" s="25"/>
      <c r="BE10" s="400"/>
      <c r="BS10" s="20" t="s">
        <v>9</v>
      </c>
    </row>
    <row r="11" spans="1:73" ht="18.399999999999999" customHeight="1">
      <c r="B11" s="24"/>
      <c r="C11" s="27"/>
      <c r="D11" s="27"/>
      <c r="E11" s="29" t="s">
        <v>28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1" t="s">
        <v>29</v>
      </c>
      <c r="AL11" s="27"/>
      <c r="AM11" s="27"/>
      <c r="AN11" s="29" t="s">
        <v>20</v>
      </c>
      <c r="AO11" s="27"/>
      <c r="AP11" s="27"/>
      <c r="AQ11" s="25"/>
      <c r="BE11" s="400"/>
      <c r="BS11" s="20" t="s">
        <v>9</v>
      </c>
    </row>
    <row r="12" spans="1:73" ht="6.95" customHeight="1">
      <c r="B12" s="24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5"/>
      <c r="BE12" s="400"/>
      <c r="BS12" s="20" t="s">
        <v>9</v>
      </c>
    </row>
    <row r="13" spans="1:73" ht="14.45" customHeight="1">
      <c r="B13" s="24"/>
      <c r="C13" s="27"/>
      <c r="D13" s="31" t="s">
        <v>30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1" t="s">
        <v>27</v>
      </c>
      <c r="AL13" s="27"/>
      <c r="AM13" s="27"/>
      <c r="AN13" s="33" t="s">
        <v>31</v>
      </c>
      <c r="AO13" s="27"/>
      <c r="AP13" s="27"/>
      <c r="AQ13" s="25"/>
      <c r="BE13" s="400"/>
      <c r="BS13" s="20" t="s">
        <v>9</v>
      </c>
    </row>
    <row r="14" spans="1:73" ht="15">
      <c r="B14" s="24"/>
      <c r="C14" s="27"/>
      <c r="D14" s="27"/>
      <c r="E14" s="404" t="s">
        <v>31</v>
      </c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5"/>
      <c r="R14" s="405"/>
      <c r="S14" s="405"/>
      <c r="T14" s="405"/>
      <c r="U14" s="405"/>
      <c r="V14" s="405"/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5"/>
      <c r="AK14" s="31" t="s">
        <v>29</v>
      </c>
      <c r="AL14" s="27"/>
      <c r="AM14" s="27"/>
      <c r="AN14" s="33" t="s">
        <v>31</v>
      </c>
      <c r="AO14" s="27"/>
      <c r="AP14" s="27"/>
      <c r="AQ14" s="25"/>
      <c r="BE14" s="400"/>
      <c r="BS14" s="20" t="s">
        <v>9</v>
      </c>
    </row>
    <row r="15" spans="1:73" ht="6.95" customHeight="1">
      <c r="B15" s="24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5"/>
      <c r="BE15" s="400"/>
      <c r="BS15" s="20" t="s">
        <v>6</v>
      </c>
    </row>
    <row r="16" spans="1:73" ht="14.45" customHeight="1">
      <c r="B16" s="24"/>
      <c r="C16" s="27"/>
      <c r="D16" s="31" t="s">
        <v>32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1" t="s">
        <v>27</v>
      </c>
      <c r="AL16" s="27"/>
      <c r="AM16" s="27"/>
      <c r="AN16" s="29" t="s">
        <v>20</v>
      </c>
      <c r="AO16" s="27"/>
      <c r="AP16" s="27"/>
      <c r="AQ16" s="25"/>
      <c r="BE16" s="400"/>
      <c r="BS16" s="20" t="s">
        <v>6</v>
      </c>
    </row>
    <row r="17" spans="2:71" ht="18.399999999999999" customHeight="1">
      <c r="B17" s="24"/>
      <c r="C17" s="27"/>
      <c r="D17" s="27"/>
      <c r="E17" s="29" t="s">
        <v>33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1" t="s">
        <v>29</v>
      </c>
      <c r="AL17" s="27"/>
      <c r="AM17" s="27"/>
      <c r="AN17" s="29" t="s">
        <v>20</v>
      </c>
      <c r="AO17" s="27"/>
      <c r="AP17" s="27"/>
      <c r="AQ17" s="25"/>
      <c r="BE17" s="400"/>
      <c r="BS17" s="20" t="s">
        <v>34</v>
      </c>
    </row>
    <row r="18" spans="2:71" ht="6.95" customHeight="1">
      <c r="B18" s="24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5"/>
      <c r="BE18" s="400"/>
      <c r="BS18" s="20" t="s">
        <v>35</v>
      </c>
    </row>
    <row r="19" spans="2:71" ht="14.45" customHeight="1">
      <c r="B19" s="24"/>
      <c r="C19" s="27"/>
      <c r="D19" s="31" t="s">
        <v>36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31" t="s">
        <v>27</v>
      </c>
      <c r="AL19" s="27"/>
      <c r="AM19" s="27"/>
      <c r="AN19" s="29" t="s">
        <v>20</v>
      </c>
      <c r="AO19" s="27"/>
      <c r="AP19" s="27"/>
      <c r="AQ19" s="25"/>
      <c r="BE19" s="400"/>
      <c r="BS19" s="20" t="s">
        <v>35</v>
      </c>
    </row>
    <row r="20" spans="2:71" ht="18.399999999999999" customHeight="1">
      <c r="B20" s="24"/>
      <c r="C20" s="27"/>
      <c r="D20" s="27"/>
      <c r="E20" s="29" t="s">
        <v>37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31" t="s">
        <v>29</v>
      </c>
      <c r="AL20" s="27"/>
      <c r="AM20" s="27"/>
      <c r="AN20" s="29" t="s">
        <v>20</v>
      </c>
      <c r="AO20" s="27"/>
      <c r="AP20" s="27"/>
      <c r="AQ20" s="25"/>
      <c r="BE20" s="400"/>
    </row>
    <row r="21" spans="2:71" ht="6.95" customHeight="1">
      <c r="B21" s="24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5"/>
      <c r="BE21" s="400"/>
    </row>
    <row r="22" spans="2:71" ht="15">
      <c r="B22" s="24"/>
      <c r="C22" s="27"/>
      <c r="D22" s="31" t="s">
        <v>38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5"/>
      <c r="BE22" s="400"/>
    </row>
    <row r="23" spans="2:71" ht="16.5" customHeight="1">
      <c r="B23" s="24"/>
      <c r="C23" s="27"/>
      <c r="D23" s="27"/>
      <c r="E23" s="406" t="s">
        <v>20</v>
      </c>
      <c r="F23" s="406"/>
      <c r="G23" s="406"/>
      <c r="H23" s="406"/>
      <c r="I23" s="406"/>
      <c r="J23" s="406"/>
      <c r="K23" s="406"/>
      <c r="L23" s="406"/>
      <c r="M23" s="406"/>
      <c r="N23" s="406"/>
      <c r="O23" s="406"/>
      <c r="P23" s="406"/>
      <c r="Q23" s="406"/>
      <c r="R23" s="406"/>
      <c r="S23" s="406"/>
      <c r="T23" s="406"/>
      <c r="U23" s="406"/>
      <c r="V23" s="406"/>
      <c r="W23" s="406"/>
      <c r="X23" s="406"/>
      <c r="Y23" s="406"/>
      <c r="Z23" s="406"/>
      <c r="AA23" s="406"/>
      <c r="AB23" s="406"/>
      <c r="AC23" s="406"/>
      <c r="AD23" s="406"/>
      <c r="AE23" s="406"/>
      <c r="AF23" s="406"/>
      <c r="AG23" s="406"/>
      <c r="AH23" s="406"/>
      <c r="AI23" s="406"/>
      <c r="AJ23" s="406"/>
      <c r="AK23" s="406"/>
      <c r="AL23" s="406"/>
      <c r="AM23" s="406"/>
      <c r="AN23" s="406"/>
      <c r="AO23" s="27"/>
      <c r="AP23" s="27"/>
      <c r="AQ23" s="25"/>
      <c r="BE23" s="400"/>
    </row>
    <row r="24" spans="2:71" ht="6.95" customHeight="1">
      <c r="B24" s="24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5"/>
      <c r="BE24" s="400"/>
    </row>
    <row r="25" spans="2:71" ht="6.95" customHeight="1">
      <c r="B25" s="24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7"/>
      <c r="AQ25" s="25"/>
      <c r="BE25" s="400"/>
    </row>
    <row r="26" spans="2:71" ht="14.45" customHeight="1">
      <c r="B26" s="24"/>
      <c r="C26" s="27"/>
      <c r="D26" s="35" t="s">
        <v>39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407">
        <f>ROUND(AG87,2)</f>
        <v>0</v>
      </c>
      <c r="AL26" s="402"/>
      <c r="AM26" s="402"/>
      <c r="AN26" s="402"/>
      <c r="AO26" s="402"/>
      <c r="AP26" s="27"/>
      <c r="AQ26" s="25"/>
      <c r="BE26" s="400"/>
    </row>
    <row r="27" spans="2:71" ht="14.45" customHeight="1">
      <c r="B27" s="24"/>
      <c r="C27" s="27"/>
      <c r="D27" s="35" t="s">
        <v>40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407">
        <f>ROUND(AG90,2)</f>
        <v>0</v>
      </c>
      <c r="AL27" s="407"/>
      <c r="AM27" s="407"/>
      <c r="AN27" s="407"/>
      <c r="AO27" s="407"/>
      <c r="AP27" s="27"/>
      <c r="AQ27" s="25"/>
      <c r="BE27" s="400"/>
    </row>
    <row r="28" spans="2:71" s="1" customFormat="1" ht="6.95" customHeigh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  <c r="BE28" s="400"/>
    </row>
    <row r="29" spans="2:71" s="1" customFormat="1" ht="25.9" customHeight="1">
      <c r="B29" s="36"/>
      <c r="C29" s="37"/>
      <c r="D29" s="39" t="s">
        <v>41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8">
        <f>ROUND(AK26+AK27,2)</f>
        <v>0</v>
      </c>
      <c r="AL29" s="409"/>
      <c r="AM29" s="409"/>
      <c r="AN29" s="409"/>
      <c r="AO29" s="409"/>
      <c r="AP29" s="37"/>
      <c r="AQ29" s="38"/>
      <c r="BE29" s="400"/>
    </row>
    <row r="30" spans="2:71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  <c r="BE30" s="400"/>
    </row>
    <row r="31" spans="2:71" s="2" customFormat="1" ht="14.45" customHeight="1">
      <c r="B31" s="41"/>
      <c r="C31" s="42"/>
      <c r="D31" s="43" t="s">
        <v>42</v>
      </c>
      <c r="E31" s="42"/>
      <c r="F31" s="43" t="s">
        <v>43</v>
      </c>
      <c r="G31" s="42"/>
      <c r="H31" s="42"/>
      <c r="I31" s="42"/>
      <c r="J31" s="42"/>
      <c r="K31" s="42"/>
      <c r="L31" s="410">
        <v>0.2</v>
      </c>
      <c r="M31" s="411"/>
      <c r="N31" s="411"/>
      <c r="O31" s="411"/>
      <c r="P31" s="42"/>
      <c r="Q31" s="42"/>
      <c r="R31" s="42"/>
      <c r="S31" s="42"/>
      <c r="T31" s="45" t="s">
        <v>44</v>
      </c>
      <c r="U31" s="42"/>
      <c r="V31" s="42"/>
      <c r="W31" s="412">
        <f>ROUND(AZ87+SUM(CD91:CD95),2)</f>
        <v>0</v>
      </c>
      <c r="X31" s="411"/>
      <c r="Y31" s="411"/>
      <c r="Z31" s="411"/>
      <c r="AA31" s="411"/>
      <c r="AB31" s="411"/>
      <c r="AC31" s="411"/>
      <c r="AD31" s="411"/>
      <c r="AE31" s="411"/>
      <c r="AF31" s="42"/>
      <c r="AG31" s="42"/>
      <c r="AH31" s="42"/>
      <c r="AI31" s="42"/>
      <c r="AJ31" s="42"/>
      <c r="AK31" s="412">
        <f>ROUND(AV87+SUM(BY91:BY95),2)</f>
        <v>0</v>
      </c>
      <c r="AL31" s="411"/>
      <c r="AM31" s="411"/>
      <c r="AN31" s="411"/>
      <c r="AO31" s="411"/>
      <c r="AP31" s="42"/>
      <c r="AQ31" s="46"/>
      <c r="BE31" s="400"/>
    </row>
    <row r="32" spans="2:71" s="2" customFormat="1" ht="14.45" customHeight="1">
      <c r="B32" s="41"/>
      <c r="C32" s="42"/>
      <c r="D32" s="42"/>
      <c r="E32" s="42"/>
      <c r="F32" s="43" t="s">
        <v>45</v>
      </c>
      <c r="G32" s="42"/>
      <c r="H32" s="42"/>
      <c r="I32" s="42"/>
      <c r="J32" s="42"/>
      <c r="K32" s="42"/>
      <c r="L32" s="410">
        <v>0.2</v>
      </c>
      <c r="M32" s="411"/>
      <c r="N32" s="411"/>
      <c r="O32" s="411"/>
      <c r="P32" s="42"/>
      <c r="Q32" s="42"/>
      <c r="R32" s="42"/>
      <c r="S32" s="42"/>
      <c r="T32" s="45" t="s">
        <v>44</v>
      </c>
      <c r="U32" s="42"/>
      <c r="V32" s="42"/>
      <c r="W32" s="412">
        <f>ROUND(BA87+SUM(CE91:CE95),2)</f>
        <v>0</v>
      </c>
      <c r="X32" s="411"/>
      <c r="Y32" s="411"/>
      <c r="Z32" s="411"/>
      <c r="AA32" s="411"/>
      <c r="AB32" s="411"/>
      <c r="AC32" s="411"/>
      <c r="AD32" s="411"/>
      <c r="AE32" s="411"/>
      <c r="AF32" s="42"/>
      <c r="AG32" s="42"/>
      <c r="AH32" s="42"/>
      <c r="AI32" s="42"/>
      <c r="AJ32" s="42"/>
      <c r="AK32" s="412">
        <f>ROUND(AW87+SUM(BZ91:BZ95),2)</f>
        <v>0</v>
      </c>
      <c r="AL32" s="411"/>
      <c r="AM32" s="411"/>
      <c r="AN32" s="411"/>
      <c r="AO32" s="411"/>
      <c r="AP32" s="42"/>
      <c r="AQ32" s="46"/>
      <c r="BE32" s="400"/>
    </row>
    <row r="33" spans="2:57" s="2" customFormat="1" ht="14.45" hidden="1" customHeight="1">
      <c r="B33" s="41"/>
      <c r="C33" s="42"/>
      <c r="D33" s="42"/>
      <c r="E33" s="42"/>
      <c r="F33" s="43" t="s">
        <v>46</v>
      </c>
      <c r="G33" s="42"/>
      <c r="H33" s="42"/>
      <c r="I33" s="42"/>
      <c r="J33" s="42"/>
      <c r="K33" s="42"/>
      <c r="L33" s="410">
        <v>0.2</v>
      </c>
      <c r="M33" s="411"/>
      <c r="N33" s="411"/>
      <c r="O33" s="411"/>
      <c r="P33" s="42"/>
      <c r="Q33" s="42"/>
      <c r="R33" s="42"/>
      <c r="S33" s="42"/>
      <c r="T33" s="45" t="s">
        <v>44</v>
      </c>
      <c r="U33" s="42"/>
      <c r="V33" s="42"/>
      <c r="W33" s="412">
        <f>ROUND(BB87+SUM(CF91:CF95),2)</f>
        <v>0</v>
      </c>
      <c r="X33" s="411"/>
      <c r="Y33" s="411"/>
      <c r="Z33" s="411"/>
      <c r="AA33" s="411"/>
      <c r="AB33" s="411"/>
      <c r="AC33" s="411"/>
      <c r="AD33" s="411"/>
      <c r="AE33" s="411"/>
      <c r="AF33" s="42"/>
      <c r="AG33" s="42"/>
      <c r="AH33" s="42"/>
      <c r="AI33" s="42"/>
      <c r="AJ33" s="42"/>
      <c r="AK33" s="412">
        <v>0</v>
      </c>
      <c r="AL33" s="411"/>
      <c r="AM33" s="411"/>
      <c r="AN33" s="411"/>
      <c r="AO33" s="411"/>
      <c r="AP33" s="42"/>
      <c r="AQ33" s="46"/>
      <c r="BE33" s="400"/>
    </row>
    <row r="34" spans="2:57" s="2" customFormat="1" ht="14.45" hidden="1" customHeight="1">
      <c r="B34" s="41"/>
      <c r="C34" s="42"/>
      <c r="D34" s="42"/>
      <c r="E34" s="42"/>
      <c r="F34" s="43" t="s">
        <v>47</v>
      </c>
      <c r="G34" s="42"/>
      <c r="H34" s="42"/>
      <c r="I34" s="42"/>
      <c r="J34" s="42"/>
      <c r="K34" s="42"/>
      <c r="L34" s="410">
        <v>0.2</v>
      </c>
      <c r="M34" s="411"/>
      <c r="N34" s="411"/>
      <c r="O34" s="411"/>
      <c r="P34" s="42"/>
      <c r="Q34" s="42"/>
      <c r="R34" s="42"/>
      <c r="S34" s="42"/>
      <c r="T34" s="45" t="s">
        <v>44</v>
      </c>
      <c r="U34" s="42"/>
      <c r="V34" s="42"/>
      <c r="W34" s="412">
        <f>ROUND(BC87+SUM(CG91:CG95),2)</f>
        <v>0</v>
      </c>
      <c r="X34" s="411"/>
      <c r="Y34" s="411"/>
      <c r="Z34" s="411"/>
      <c r="AA34" s="411"/>
      <c r="AB34" s="411"/>
      <c r="AC34" s="411"/>
      <c r="AD34" s="411"/>
      <c r="AE34" s="411"/>
      <c r="AF34" s="42"/>
      <c r="AG34" s="42"/>
      <c r="AH34" s="42"/>
      <c r="AI34" s="42"/>
      <c r="AJ34" s="42"/>
      <c r="AK34" s="412">
        <v>0</v>
      </c>
      <c r="AL34" s="411"/>
      <c r="AM34" s="411"/>
      <c r="AN34" s="411"/>
      <c r="AO34" s="411"/>
      <c r="AP34" s="42"/>
      <c r="AQ34" s="46"/>
      <c r="BE34" s="400"/>
    </row>
    <row r="35" spans="2:57" s="2" customFormat="1" ht="14.45" hidden="1" customHeight="1">
      <c r="B35" s="41"/>
      <c r="C35" s="42"/>
      <c r="D35" s="42"/>
      <c r="E35" s="42"/>
      <c r="F35" s="43" t="s">
        <v>48</v>
      </c>
      <c r="G35" s="42"/>
      <c r="H35" s="42"/>
      <c r="I35" s="42"/>
      <c r="J35" s="42"/>
      <c r="K35" s="42"/>
      <c r="L35" s="410">
        <v>0</v>
      </c>
      <c r="M35" s="411"/>
      <c r="N35" s="411"/>
      <c r="O35" s="411"/>
      <c r="P35" s="42"/>
      <c r="Q35" s="42"/>
      <c r="R35" s="42"/>
      <c r="S35" s="42"/>
      <c r="T35" s="45" t="s">
        <v>44</v>
      </c>
      <c r="U35" s="42"/>
      <c r="V35" s="42"/>
      <c r="W35" s="412">
        <f>ROUND(BD87+SUM(CH91:CH95),2)</f>
        <v>0</v>
      </c>
      <c r="X35" s="411"/>
      <c r="Y35" s="411"/>
      <c r="Z35" s="411"/>
      <c r="AA35" s="411"/>
      <c r="AB35" s="411"/>
      <c r="AC35" s="411"/>
      <c r="AD35" s="411"/>
      <c r="AE35" s="411"/>
      <c r="AF35" s="42"/>
      <c r="AG35" s="42"/>
      <c r="AH35" s="42"/>
      <c r="AI35" s="42"/>
      <c r="AJ35" s="42"/>
      <c r="AK35" s="412">
        <v>0</v>
      </c>
      <c r="AL35" s="411"/>
      <c r="AM35" s="411"/>
      <c r="AN35" s="411"/>
      <c r="AO35" s="411"/>
      <c r="AP35" s="42"/>
      <c r="AQ35" s="46"/>
    </row>
    <row r="36" spans="2:57" s="1" customFormat="1" ht="6.95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2:57" s="1" customFormat="1" ht="25.9" customHeight="1">
      <c r="B37" s="36"/>
      <c r="C37" s="47"/>
      <c r="D37" s="48" t="s">
        <v>49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50</v>
      </c>
      <c r="U37" s="49"/>
      <c r="V37" s="49"/>
      <c r="W37" s="49"/>
      <c r="X37" s="441" t="s">
        <v>51</v>
      </c>
      <c r="Y37" s="415"/>
      <c r="Z37" s="415"/>
      <c r="AA37" s="415"/>
      <c r="AB37" s="415"/>
      <c r="AC37" s="49"/>
      <c r="AD37" s="49"/>
      <c r="AE37" s="49"/>
      <c r="AF37" s="49"/>
      <c r="AG37" s="49"/>
      <c r="AH37" s="49"/>
      <c r="AI37" s="49"/>
      <c r="AJ37" s="49"/>
      <c r="AK37" s="414">
        <f>SUM(AK29:AK35)</f>
        <v>0</v>
      </c>
      <c r="AL37" s="415"/>
      <c r="AM37" s="415"/>
      <c r="AN37" s="415"/>
      <c r="AO37" s="416"/>
      <c r="AP37" s="47"/>
      <c r="AQ37" s="38"/>
    </row>
    <row r="38" spans="2:57" s="1" customFormat="1" ht="14.4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2:57">
      <c r="B39" s="24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5"/>
    </row>
    <row r="40" spans="2:57">
      <c r="B40" s="24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5"/>
    </row>
    <row r="41" spans="2:57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5"/>
    </row>
    <row r="42" spans="2:57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5"/>
    </row>
    <row r="43" spans="2:57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5"/>
    </row>
    <row r="44" spans="2:57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5"/>
    </row>
    <row r="45" spans="2:57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5"/>
    </row>
    <row r="46" spans="2:57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5"/>
    </row>
    <row r="47" spans="2:57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5"/>
    </row>
    <row r="48" spans="2:57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5"/>
    </row>
    <row r="49" spans="2:43" s="1" customFormat="1" ht="15">
      <c r="B49" s="36"/>
      <c r="C49" s="37"/>
      <c r="D49" s="51" t="s">
        <v>52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  <c r="AA49" s="37"/>
      <c r="AB49" s="37"/>
      <c r="AC49" s="51" t="s">
        <v>53</v>
      </c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3"/>
      <c r="AP49" s="37"/>
      <c r="AQ49" s="38"/>
    </row>
    <row r="50" spans="2:43">
      <c r="B50" s="24"/>
      <c r="C50" s="27"/>
      <c r="D50" s="54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55"/>
      <c r="AA50" s="27"/>
      <c r="AB50" s="27"/>
      <c r="AC50" s="54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5"/>
      <c r="AP50" s="27"/>
      <c r="AQ50" s="25"/>
    </row>
    <row r="51" spans="2:43">
      <c r="B51" s="24"/>
      <c r="C51" s="27"/>
      <c r="D51" s="54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55"/>
      <c r="AA51" s="27"/>
      <c r="AB51" s="27"/>
      <c r="AC51" s="54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5"/>
      <c r="AP51" s="27"/>
      <c r="AQ51" s="25"/>
    </row>
    <row r="52" spans="2:43">
      <c r="B52" s="24"/>
      <c r="C52" s="27"/>
      <c r="D52" s="54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55"/>
      <c r="AA52" s="27"/>
      <c r="AB52" s="27"/>
      <c r="AC52" s="54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55"/>
      <c r="AP52" s="27"/>
      <c r="AQ52" s="25"/>
    </row>
    <row r="53" spans="2:43">
      <c r="B53" s="24"/>
      <c r="C53" s="27"/>
      <c r="D53" s="54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55"/>
      <c r="AA53" s="27"/>
      <c r="AB53" s="27"/>
      <c r="AC53" s="54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55"/>
      <c r="AP53" s="27"/>
      <c r="AQ53" s="25"/>
    </row>
    <row r="54" spans="2:43">
      <c r="B54" s="24"/>
      <c r="C54" s="27"/>
      <c r="D54" s="54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55"/>
      <c r="AA54" s="27"/>
      <c r="AB54" s="27"/>
      <c r="AC54" s="54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55"/>
      <c r="AP54" s="27"/>
      <c r="AQ54" s="25"/>
    </row>
    <row r="55" spans="2:43">
      <c r="B55" s="24"/>
      <c r="C55" s="27"/>
      <c r="D55" s="5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55"/>
      <c r="AA55" s="27"/>
      <c r="AB55" s="27"/>
      <c r="AC55" s="54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55"/>
      <c r="AP55" s="27"/>
      <c r="AQ55" s="25"/>
    </row>
    <row r="56" spans="2:43">
      <c r="B56" s="24"/>
      <c r="C56" s="27"/>
      <c r="D56" s="54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55"/>
      <c r="AA56" s="27"/>
      <c r="AB56" s="27"/>
      <c r="AC56" s="54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55"/>
      <c r="AP56" s="27"/>
      <c r="AQ56" s="25"/>
    </row>
    <row r="57" spans="2:43">
      <c r="B57" s="24"/>
      <c r="C57" s="27"/>
      <c r="D57" s="54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55"/>
      <c r="AA57" s="27"/>
      <c r="AB57" s="27"/>
      <c r="AC57" s="54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55"/>
      <c r="AP57" s="27"/>
      <c r="AQ57" s="25"/>
    </row>
    <row r="58" spans="2:43" s="1" customFormat="1" ht="15">
      <c r="B58" s="36"/>
      <c r="C58" s="37"/>
      <c r="D58" s="56" t="s">
        <v>54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 t="s">
        <v>55</v>
      </c>
      <c r="S58" s="57"/>
      <c r="T58" s="57"/>
      <c r="U58" s="57"/>
      <c r="V58" s="57"/>
      <c r="W58" s="57"/>
      <c r="X58" s="57"/>
      <c r="Y58" s="57"/>
      <c r="Z58" s="59"/>
      <c r="AA58" s="37"/>
      <c r="AB58" s="37"/>
      <c r="AC58" s="56" t="s">
        <v>54</v>
      </c>
      <c r="AD58" s="57"/>
      <c r="AE58" s="57"/>
      <c r="AF58" s="57"/>
      <c r="AG58" s="57"/>
      <c r="AH58" s="57"/>
      <c r="AI58" s="57"/>
      <c r="AJ58" s="57"/>
      <c r="AK58" s="57"/>
      <c r="AL58" s="57"/>
      <c r="AM58" s="58" t="s">
        <v>55</v>
      </c>
      <c r="AN58" s="57"/>
      <c r="AO58" s="59"/>
      <c r="AP58" s="37"/>
      <c r="AQ58" s="38"/>
    </row>
    <row r="59" spans="2:43">
      <c r="B59" s="24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5"/>
    </row>
    <row r="60" spans="2:43" s="1" customFormat="1" ht="15">
      <c r="B60" s="36"/>
      <c r="C60" s="37"/>
      <c r="D60" s="51" t="s">
        <v>56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3"/>
      <c r="AA60" s="37"/>
      <c r="AB60" s="37"/>
      <c r="AC60" s="51" t="s">
        <v>57</v>
      </c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3"/>
      <c r="AP60" s="37"/>
      <c r="AQ60" s="38"/>
    </row>
    <row r="61" spans="2:43">
      <c r="B61" s="24"/>
      <c r="C61" s="27"/>
      <c r="D61" s="54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55"/>
      <c r="AA61" s="27"/>
      <c r="AB61" s="27"/>
      <c r="AC61" s="54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55"/>
      <c r="AP61" s="27"/>
      <c r="AQ61" s="25"/>
    </row>
    <row r="62" spans="2:43">
      <c r="B62" s="24"/>
      <c r="C62" s="27"/>
      <c r="D62" s="54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55"/>
      <c r="AA62" s="27"/>
      <c r="AB62" s="27"/>
      <c r="AC62" s="54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55"/>
      <c r="AP62" s="27"/>
      <c r="AQ62" s="25"/>
    </row>
    <row r="63" spans="2:43">
      <c r="B63" s="24"/>
      <c r="C63" s="27"/>
      <c r="D63" s="54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55"/>
      <c r="AA63" s="27"/>
      <c r="AB63" s="27"/>
      <c r="AC63" s="54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55"/>
      <c r="AP63" s="27"/>
      <c r="AQ63" s="25"/>
    </row>
    <row r="64" spans="2:43">
      <c r="B64" s="24"/>
      <c r="C64" s="27"/>
      <c r="D64" s="54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55"/>
      <c r="AA64" s="27"/>
      <c r="AB64" s="27"/>
      <c r="AC64" s="54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55"/>
      <c r="AP64" s="27"/>
      <c r="AQ64" s="25"/>
    </row>
    <row r="65" spans="2:43">
      <c r="B65" s="24"/>
      <c r="C65" s="27"/>
      <c r="D65" s="54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55"/>
      <c r="AA65" s="27"/>
      <c r="AB65" s="27"/>
      <c r="AC65" s="54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55"/>
      <c r="AP65" s="27"/>
      <c r="AQ65" s="25"/>
    </row>
    <row r="66" spans="2:43">
      <c r="B66" s="24"/>
      <c r="C66" s="27"/>
      <c r="D66" s="54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55"/>
      <c r="AA66" s="27"/>
      <c r="AB66" s="27"/>
      <c r="AC66" s="54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55"/>
      <c r="AP66" s="27"/>
      <c r="AQ66" s="25"/>
    </row>
    <row r="67" spans="2:43">
      <c r="B67" s="24"/>
      <c r="C67" s="27"/>
      <c r="D67" s="54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55"/>
      <c r="AA67" s="27"/>
      <c r="AB67" s="27"/>
      <c r="AC67" s="54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5"/>
      <c r="AP67" s="27"/>
      <c r="AQ67" s="25"/>
    </row>
    <row r="68" spans="2:43">
      <c r="B68" s="24"/>
      <c r="C68" s="27"/>
      <c r="D68" s="5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55"/>
      <c r="AA68" s="27"/>
      <c r="AB68" s="27"/>
      <c r="AC68" s="54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5"/>
      <c r="AP68" s="27"/>
      <c r="AQ68" s="25"/>
    </row>
    <row r="69" spans="2:43" s="1" customFormat="1" ht="15">
      <c r="B69" s="36"/>
      <c r="C69" s="37"/>
      <c r="D69" s="56" t="s">
        <v>54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 t="s">
        <v>55</v>
      </c>
      <c r="S69" s="57"/>
      <c r="T69" s="57"/>
      <c r="U69" s="57"/>
      <c r="V69" s="57"/>
      <c r="W69" s="57"/>
      <c r="X69" s="57"/>
      <c r="Y69" s="57"/>
      <c r="Z69" s="59"/>
      <c r="AA69" s="37"/>
      <c r="AB69" s="37"/>
      <c r="AC69" s="56" t="s">
        <v>54</v>
      </c>
      <c r="AD69" s="57"/>
      <c r="AE69" s="57"/>
      <c r="AF69" s="57"/>
      <c r="AG69" s="57"/>
      <c r="AH69" s="57"/>
      <c r="AI69" s="57"/>
      <c r="AJ69" s="57"/>
      <c r="AK69" s="57"/>
      <c r="AL69" s="57"/>
      <c r="AM69" s="58" t="s">
        <v>55</v>
      </c>
      <c r="AN69" s="57"/>
      <c r="AO69" s="59"/>
      <c r="AP69" s="37"/>
      <c r="AQ69" s="38"/>
    </row>
    <row r="70" spans="2:43" s="1" customFormat="1" ht="6.95" customHeight="1"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</row>
    <row r="71" spans="2:43" s="1" customFormat="1" ht="6.9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2"/>
    </row>
    <row r="75" spans="2:43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5"/>
    </row>
    <row r="76" spans="2:43" s="1" customFormat="1" ht="36.950000000000003" customHeight="1">
      <c r="B76" s="36"/>
      <c r="C76" s="397" t="s">
        <v>58</v>
      </c>
      <c r="D76" s="398"/>
      <c r="E76" s="398"/>
      <c r="F76" s="398"/>
      <c r="G76" s="398"/>
      <c r="H76" s="398"/>
      <c r="I76" s="398"/>
      <c r="J76" s="398"/>
      <c r="K76" s="398"/>
      <c r="L76" s="398"/>
      <c r="M76" s="398"/>
      <c r="N76" s="398"/>
      <c r="O76" s="398"/>
      <c r="P76" s="398"/>
      <c r="Q76" s="398"/>
      <c r="R76" s="398"/>
      <c r="S76" s="398"/>
      <c r="T76" s="398"/>
      <c r="U76" s="398"/>
      <c r="V76" s="398"/>
      <c r="W76" s="398"/>
      <c r="X76" s="398"/>
      <c r="Y76" s="398"/>
      <c r="Z76" s="398"/>
      <c r="AA76" s="398"/>
      <c r="AB76" s="398"/>
      <c r="AC76" s="398"/>
      <c r="AD76" s="398"/>
      <c r="AE76" s="398"/>
      <c r="AF76" s="398"/>
      <c r="AG76" s="398"/>
      <c r="AH76" s="398"/>
      <c r="AI76" s="398"/>
      <c r="AJ76" s="398"/>
      <c r="AK76" s="398"/>
      <c r="AL76" s="398"/>
      <c r="AM76" s="398"/>
      <c r="AN76" s="398"/>
      <c r="AO76" s="398"/>
      <c r="AP76" s="398"/>
      <c r="AQ76" s="38"/>
    </row>
    <row r="77" spans="2:43" s="3" customFormat="1" ht="14.45" customHeight="1">
      <c r="B77" s="66"/>
      <c r="C77" s="31" t="s">
        <v>14</v>
      </c>
      <c r="D77" s="67"/>
      <c r="E77" s="67"/>
      <c r="F77" s="67"/>
      <c r="G77" s="67"/>
      <c r="H77" s="67"/>
      <c r="I77" s="67"/>
      <c r="J77" s="67"/>
      <c r="K77" s="67"/>
      <c r="L77" s="67" t="str">
        <f>K5</f>
        <v>366</v>
      </c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8"/>
    </row>
    <row r="78" spans="2:43" s="4" customFormat="1" ht="36.950000000000003" customHeight="1">
      <c r="B78" s="69"/>
      <c r="C78" s="70" t="s">
        <v>17</v>
      </c>
      <c r="D78" s="71"/>
      <c r="E78" s="71"/>
      <c r="F78" s="71"/>
      <c r="G78" s="71"/>
      <c r="H78" s="71"/>
      <c r="I78" s="71"/>
      <c r="J78" s="71"/>
      <c r="K78" s="71"/>
      <c r="L78" s="432" t="str">
        <f>K6</f>
        <v>KOMUNITNÉ  CENTRUM  v  LEMEŠANOCH</v>
      </c>
      <c r="M78" s="433"/>
      <c r="N78" s="433"/>
      <c r="O78" s="433"/>
      <c r="P78" s="433"/>
      <c r="Q78" s="433"/>
      <c r="R78" s="433"/>
      <c r="S78" s="433"/>
      <c r="T78" s="433"/>
      <c r="U78" s="433"/>
      <c r="V78" s="433"/>
      <c r="W78" s="433"/>
      <c r="X78" s="433"/>
      <c r="Y78" s="433"/>
      <c r="Z78" s="433"/>
      <c r="AA78" s="433"/>
      <c r="AB78" s="433"/>
      <c r="AC78" s="433"/>
      <c r="AD78" s="433"/>
      <c r="AE78" s="433"/>
      <c r="AF78" s="433"/>
      <c r="AG78" s="433"/>
      <c r="AH78" s="433"/>
      <c r="AI78" s="433"/>
      <c r="AJ78" s="433"/>
      <c r="AK78" s="433"/>
      <c r="AL78" s="433"/>
      <c r="AM78" s="433"/>
      <c r="AN78" s="433"/>
      <c r="AO78" s="433"/>
      <c r="AP78" s="71"/>
      <c r="AQ78" s="72"/>
    </row>
    <row r="79" spans="2:43" s="1" customFormat="1" ht="6.95" customHeight="1"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</row>
    <row r="80" spans="2:43" s="1" customFormat="1" ht="15">
      <c r="B80" s="36"/>
      <c r="C80" s="31" t="s">
        <v>22</v>
      </c>
      <c r="D80" s="37"/>
      <c r="E80" s="37"/>
      <c r="F80" s="37"/>
      <c r="G80" s="37"/>
      <c r="H80" s="37"/>
      <c r="I80" s="37"/>
      <c r="J80" s="37"/>
      <c r="K80" s="37"/>
      <c r="L80" s="73" t="str">
        <f>IF(K8="","",K8)</f>
        <v xml:space="preserve"> LEMEŠANY</v>
      </c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1" t="s">
        <v>24</v>
      </c>
      <c r="AJ80" s="37"/>
      <c r="AK80" s="37"/>
      <c r="AL80" s="37"/>
      <c r="AM80" s="74" t="str">
        <f>IF(AN8= "","",AN8)</f>
        <v>1.11.2018</v>
      </c>
      <c r="AN80" s="37"/>
      <c r="AO80" s="37"/>
      <c r="AP80" s="37"/>
      <c r="AQ80" s="38"/>
    </row>
    <row r="81" spans="1:89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8"/>
    </row>
    <row r="82" spans="1:89" s="1" customFormat="1" ht="15">
      <c r="B82" s="36"/>
      <c r="C82" s="31" t="s">
        <v>26</v>
      </c>
      <c r="D82" s="37"/>
      <c r="E82" s="37"/>
      <c r="F82" s="37"/>
      <c r="G82" s="37"/>
      <c r="H82" s="37"/>
      <c r="I82" s="37"/>
      <c r="J82" s="37"/>
      <c r="K82" s="37"/>
      <c r="L82" s="67" t="str">
        <f>IF(E11= "","",E11)</f>
        <v>obec LEMEŠANY</v>
      </c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1" t="s">
        <v>32</v>
      </c>
      <c r="AJ82" s="37"/>
      <c r="AK82" s="37"/>
      <c r="AL82" s="37"/>
      <c r="AM82" s="434" t="str">
        <f>IF(E17="","",E17)</f>
        <v>ARCHIKON  Letná 40 , Košice</v>
      </c>
      <c r="AN82" s="434"/>
      <c r="AO82" s="434"/>
      <c r="AP82" s="434"/>
      <c r="AQ82" s="38"/>
      <c r="AS82" s="435" t="s">
        <v>59</v>
      </c>
      <c r="AT82" s="436"/>
      <c r="AU82" s="75"/>
      <c r="AV82" s="75"/>
      <c r="AW82" s="75"/>
      <c r="AX82" s="75"/>
      <c r="AY82" s="75"/>
      <c r="AZ82" s="75"/>
      <c r="BA82" s="75"/>
      <c r="BB82" s="75"/>
      <c r="BC82" s="75"/>
      <c r="BD82" s="76"/>
    </row>
    <row r="83" spans="1:89" s="1" customFormat="1" ht="15">
      <c r="B83" s="36"/>
      <c r="C83" s="31" t="s">
        <v>30</v>
      </c>
      <c r="D83" s="37"/>
      <c r="E83" s="37"/>
      <c r="F83" s="37"/>
      <c r="G83" s="37"/>
      <c r="H83" s="37"/>
      <c r="I83" s="37"/>
      <c r="J83" s="37"/>
      <c r="K83" s="37"/>
      <c r="L83" s="67" t="str">
        <f>IF(E14= "Vyplň údaj","",E14)</f>
        <v/>
      </c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1" t="s">
        <v>36</v>
      </c>
      <c r="AJ83" s="37"/>
      <c r="AK83" s="37"/>
      <c r="AL83" s="37"/>
      <c r="AM83" s="434" t="str">
        <f>IF(E20="","",E20)</f>
        <v>Semancová  M.</v>
      </c>
      <c r="AN83" s="434"/>
      <c r="AO83" s="434"/>
      <c r="AP83" s="434"/>
      <c r="AQ83" s="38"/>
      <c r="AS83" s="437"/>
      <c r="AT83" s="438"/>
      <c r="AU83" s="77"/>
      <c r="AV83" s="77"/>
      <c r="AW83" s="77"/>
      <c r="AX83" s="77"/>
      <c r="AY83" s="77"/>
      <c r="AZ83" s="77"/>
      <c r="BA83" s="77"/>
      <c r="BB83" s="77"/>
      <c r="BC83" s="77"/>
      <c r="BD83" s="78"/>
    </row>
    <row r="84" spans="1:89" s="1" customFormat="1" ht="10.9" customHeight="1"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8"/>
      <c r="AS84" s="439"/>
      <c r="AT84" s="440"/>
      <c r="AU84" s="37"/>
      <c r="AV84" s="37"/>
      <c r="AW84" s="37"/>
      <c r="AX84" s="37"/>
      <c r="AY84" s="37"/>
      <c r="AZ84" s="37"/>
      <c r="BA84" s="37"/>
      <c r="BB84" s="37"/>
      <c r="BC84" s="37"/>
      <c r="BD84" s="79"/>
    </row>
    <row r="85" spans="1:89" s="1" customFormat="1" ht="29.25" customHeight="1">
      <c r="B85" s="36"/>
      <c r="C85" s="417" t="s">
        <v>60</v>
      </c>
      <c r="D85" s="418"/>
      <c r="E85" s="418"/>
      <c r="F85" s="418"/>
      <c r="G85" s="418"/>
      <c r="H85" s="80"/>
      <c r="I85" s="419" t="s">
        <v>61</v>
      </c>
      <c r="J85" s="418"/>
      <c r="K85" s="418"/>
      <c r="L85" s="418"/>
      <c r="M85" s="418"/>
      <c r="N85" s="418"/>
      <c r="O85" s="418"/>
      <c r="P85" s="418"/>
      <c r="Q85" s="418"/>
      <c r="R85" s="418"/>
      <c r="S85" s="418"/>
      <c r="T85" s="418"/>
      <c r="U85" s="418"/>
      <c r="V85" s="418"/>
      <c r="W85" s="418"/>
      <c r="X85" s="418"/>
      <c r="Y85" s="418"/>
      <c r="Z85" s="418"/>
      <c r="AA85" s="418"/>
      <c r="AB85" s="418"/>
      <c r="AC85" s="418"/>
      <c r="AD85" s="418"/>
      <c r="AE85" s="418"/>
      <c r="AF85" s="418"/>
      <c r="AG85" s="419" t="s">
        <v>62</v>
      </c>
      <c r="AH85" s="418"/>
      <c r="AI85" s="418"/>
      <c r="AJ85" s="418"/>
      <c r="AK85" s="418"/>
      <c r="AL85" s="418"/>
      <c r="AM85" s="418"/>
      <c r="AN85" s="419" t="s">
        <v>63</v>
      </c>
      <c r="AO85" s="418"/>
      <c r="AP85" s="420"/>
      <c r="AQ85" s="38"/>
      <c r="AS85" s="81" t="s">
        <v>64</v>
      </c>
      <c r="AT85" s="82" t="s">
        <v>65</v>
      </c>
      <c r="AU85" s="82" t="s">
        <v>66</v>
      </c>
      <c r="AV85" s="82" t="s">
        <v>67</v>
      </c>
      <c r="AW85" s="82" t="s">
        <v>68</v>
      </c>
      <c r="AX85" s="82" t="s">
        <v>69</v>
      </c>
      <c r="AY85" s="82" t="s">
        <v>70</v>
      </c>
      <c r="AZ85" s="82" t="s">
        <v>71</v>
      </c>
      <c r="BA85" s="82" t="s">
        <v>72</v>
      </c>
      <c r="BB85" s="82" t="s">
        <v>73</v>
      </c>
      <c r="BC85" s="82" t="s">
        <v>74</v>
      </c>
      <c r="BD85" s="83" t="s">
        <v>75</v>
      </c>
    </row>
    <row r="86" spans="1:89" s="1" customFormat="1" ht="10.9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8"/>
      <c r="AS86" s="84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3"/>
    </row>
    <row r="87" spans="1:89" s="4" customFormat="1" ht="32.450000000000003" customHeight="1">
      <c r="B87" s="69"/>
      <c r="C87" s="85" t="s">
        <v>76</v>
      </c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424">
        <f>ROUND(AG88,2)</f>
        <v>0</v>
      </c>
      <c r="AH87" s="424"/>
      <c r="AI87" s="424"/>
      <c r="AJ87" s="424"/>
      <c r="AK87" s="424"/>
      <c r="AL87" s="424"/>
      <c r="AM87" s="424"/>
      <c r="AN87" s="413">
        <f>SUM(AG87,AT87)</f>
        <v>0</v>
      </c>
      <c r="AO87" s="413"/>
      <c r="AP87" s="413"/>
      <c r="AQ87" s="72"/>
      <c r="AS87" s="87">
        <f>ROUND(AS88,2)</f>
        <v>0</v>
      </c>
      <c r="AT87" s="88">
        <f>ROUND(SUM(AV87:AW87),2)</f>
        <v>0</v>
      </c>
      <c r="AU87" s="89">
        <f>ROUND(AU88,5)</f>
        <v>0</v>
      </c>
      <c r="AV87" s="88">
        <f>ROUND(AZ87*L31,2)</f>
        <v>0</v>
      </c>
      <c r="AW87" s="88">
        <f>ROUND(BA87*L32,2)</f>
        <v>0</v>
      </c>
      <c r="AX87" s="88">
        <f>ROUND(BB87*L31,2)</f>
        <v>0</v>
      </c>
      <c r="AY87" s="88">
        <f>ROUND(BC87*L32,2)</f>
        <v>0</v>
      </c>
      <c r="AZ87" s="88">
        <f>ROUND(AZ88,2)</f>
        <v>0</v>
      </c>
      <c r="BA87" s="88">
        <f>ROUND(BA88,2)</f>
        <v>0</v>
      </c>
      <c r="BB87" s="88">
        <f>ROUND(BB88,2)</f>
        <v>0</v>
      </c>
      <c r="BC87" s="88">
        <f>ROUND(BC88,2)</f>
        <v>0</v>
      </c>
      <c r="BD87" s="90">
        <f>ROUND(BD88,2)</f>
        <v>0</v>
      </c>
      <c r="BS87" s="91" t="s">
        <v>77</v>
      </c>
      <c r="BT87" s="91" t="s">
        <v>78</v>
      </c>
      <c r="BU87" s="92" t="s">
        <v>79</v>
      </c>
      <c r="BV87" s="91" t="s">
        <v>80</v>
      </c>
      <c r="BW87" s="91" t="s">
        <v>81</v>
      </c>
      <c r="BX87" s="91" t="s">
        <v>82</v>
      </c>
    </row>
    <row r="88" spans="1:89" s="5" customFormat="1" ht="31.5" customHeight="1">
      <c r="A88" s="93" t="s">
        <v>83</v>
      </c>
      <c r="B88" s="94"/>
      <c r="C88" s="95"/>
      <c r="D88" s="423" t="s">
        <v>84</v>
      </c>
      <c r="E88" s="423"/>
      <c r="F88" s="423"/>
      <c r="G88" s="423"/>
      <c r="H88" s="423"/>
      <c r="I88" s="96"/>
      <c r="J88" s="423" t="s">
        <v>85</v>
      </c>
      <c r="K88" s="423"/>
      <c r="L88" s="423"/>
      <c r="M88" s="423"/>
      <c r="N88" s="423"/>
      <c r="O88" s="423"/>
      <c r="P88" s="423"/>
      <c r="Q88" s="423"/>
      <c r="R88" s="423"/>
      <c r="S88" s="423"/>
      <c r="T88" s="423"/>
      <c r="U88" s="423"/>
      <c r="V88" s="423"/>
      <c r="W88" s="423"/>
      <c r="X88" s="423"/>
      <c r="Y88" s="423"/>
      <c r="Z88" s="423"/>
      <c r="AA88" s="423"/>
      <c r="AB88" s="423"/>
      <c r="AC88" s="423"/>
      <c r="AD88" s="423"/>
      <c r="AE88" s="423"/>
      <c r="AF88" s="423"/>
      <c r="AG88" s="421">
        <f>'366-1 - SO  -  01  KOMUNI...'!M30</f>
        <v>0</v>
      </c>
      <c r="AH88" s="422"/>
      <c r="AI88" s="422"/>
      <c r="AJ88" s="422"/>
      <c r="AK88" s="422"/>
      <c r="AL88" s="422"/>
      <c r="AM88" s="422"/>
      <c r="AN88" s="421">
        <f>SUM(AG88,AT88)</f>
        <v>0</v>
      </c>
      <c r="AO88" s="422"/>
      <c r="AP88" s="422"/>
      <c r="AQ88" s="97"/>
      <c r="AS88" s="98">
        <f>'366-1 - SO  -  01  KOMUNI...'!M28</f>
        <v>0</v>
      </c>
      <c r="AT88" s="99">
        <f>ROUND(SUM(AV88:AW88),2)</f>
        <v>0</v>
      </c>
      <c r="AU88" s="100">
        <f>'366-1 - SO  -  01  KOMUNI...'!W140</f>
        <v>0</v>
      </c>
      <c r="AV88" s="99">
        <f>'366-1 - SO  -  01  KOMUNI...'!M32</f>
        <v>0</v>
      </c>
      <c r="AW88" s="99">
        <f>'366-1 - SO  -  01  KOMUNI...'!M33</f>
        <v>0</v>
      </c>
      <c r="AX88" s="99">
        <f>'366-1 - SO  -  01  KOMUNI...'!M34</f>
        <v>0</v>
      </c>
      <c r="AY88" s="99">
        <f>'366-1 - SO  -  01  KOMUNI...'!M35</f>
        <v>0</v>
      </c>
      <c r="AZ88" s="99">
        <f>'366-1 - SO  -  01  KOMUNI...'!H32</f>
        <v>0</v>
      </c>
      <c r="BA88" s="99">
        <f>'366-1 - SO  -  01  KOMUNI...'!H33</f>
        <v>0</v>
      </c>
      <c r="BB88" s="99">
        <f>'366-1 - SO  -  01  KOMUNI...'!H34</f>
        <v>0</v>
      </c>
      <c r="BC88" s="99">
        <f>'366-1 - SO  -  01  KOMUNI...'!H35</f>
        <v>0</v>
      </c>
      <c r="BD88" s="101">
        <f>'366-1 - SO  -  01  KOMUNI...'!H36</f>
        <v>0</v>
      </c>
      <c r="BT88" s="102" t="s">
        <v>86</v>
      </c>
      <c r="BV88" s="102" t="s">
        <v>80</v>
      </c>
      <c r="BW88" s="102" t="s">
        <v>87</v>
      </c>
      <c r="BX88" s="102" t="s">
        <v>81</v>
      </c>
    </row>
    <row r="89" spans="1:89">
      <c r="B89" s="24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5"/>
    </row>
    <row r="90" spans="1:89" s="1" customFormat="1" ht="30" customHeight="1">
      <c r="B90" s="36"/>
      <c r="C90" s="85" t="s">
        <v>88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13">
        <f>ROUND(SUM(AG91:AG94),2)</f>
        <v>0</v>
      </c>
      <c r="AH90" s="413"/>
      <c r="AI90" s="413"/>
      <c r="AJ90" s="413"/>
      <c r="AK90" s="413"/>
      <c r="AL90" s="413"/>
      <c r="AM90" s="413"/>
      <c r="AN90" s="413">
        <f>ROUND(SUM(AN91:AN94),2)</f>
        <v>0</v>
      </c>
      <c r="AO90" s="413"/>
      <c r="AP90" s="413"/>
      <c r="AQ90" s="38"/>
      <c r="AS90" s="81" t="s">
        <v>89</v>
      </c>
      <c r="AT90" s="82" t="s">
        <v>90</v>
      </c>
      <c r="AU90" s="82" t="s">
        <v>42</v>
      </c>
      <c r="AV90" s="83" t="s">
        <v>65</v>
      </c>
    </row>
    <row r="91" spans="1:89" s="1" customFormat="1" ht="19.899999999999999" customHeight="1">
      <c r="B91" s="36"/>
      <c r="C91" s="37"/>
      <c r="D91" s="103" t="s">
        <v>91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28">
        <f>ROUND(AG87*AS91,2)</f>
        <v>0</v>
      </c>
      <c r="AH91" s="425"/>
      <c r="AI91" s="425"/>
      <c r="AJ91" s="425"/>
      <c r="AK91" s="425"/>
      <c r="AL91" s="425"/>
      <c r="AM91" s="425"/>
      <c r="AN91" s="425">
        <f>ROUND(AG91+AV91,2)</f>
        <v>0</v>
      </c>
      <c r="AO91" s="425"/>
      <c r="AP91" s="425"/>
      <c r="AQ91" s="38"/>
      <c r="AS91" s="104">
        <v>0</v>
      </c>
      <c r="AT91" s="105" t="s">
        <v>92</v>
      </c>
      <c r="AU91" s="105" t="s">
        <v>43</v>
      </c>
      <c r="AV91" s="106">
        <f>ROUND(IF(AU91="základná",AG91*L31,IF(AU91="znížená",AG91*L32,0)),2)</f>
        <v>0</v>
      </c>
      <c r="BV91" s="20" t="s">
        <v>93</v>
      </c>
      <c r="BY91" s="107">
        <f>IF(AU91="základná",AV91,0)</f>
        <v>0</v>
      </c>
      <c r="BZ91" s="107">
        <f>IF(AU91="znížená",AV91,0)</f>
        <v>0</v>
      </c>
      <c r="CA91" s="107">
        <v>0</v>
      </c>
      <c r="CB91" s="107">
        <v>0</v>
      </c>
      <c r="CC91" s="107">
        <v>0</v>
      </c>
      <c r="CD91" s="107">
        <f>IF(AU91="základná",AG91,0)</f>
        <v>0</v>
      </c>
      <c r="CE91" s="107">
        <f>IF(AU91="znížená",AG91,0)</f>
        <v>0</v>
      </c>
      <c r="CF91" s="107">
        <f>IF(AU91="zákl. prenesená",AG91,0)</f>
        <v>0</v>
      </c>
      <c r="CG91" s="107">
        <f>IF(AU91="zníž. prenesená",AG91,0)</f>
        <v>0</v>
      </c>
      <c r="CH91" s="107">
        <f>IF(AU91="nulová",AG91,0)</f>
        <v>0</v>
      </c>
      <c r="CI91" s="20">
        <f>IF(AU91="základná",1,IF(AU91="znížená",2,IF(AU91="zákl. prenesená",4,IF(AU91="zníž. prenesená",5,3))))</f>
        <v>1</v>
      </c>
      <c r="CJ91" s="20">
        <f>IF(AT91="stavebná časť",1,IF(8891="investičná časť",2,3))</f>
        <v>1</v>
      </c>
      <c r="CK91" s="20" t="str">
        <f>IF(D91="Vyplň vlastné","","x")</f>
        <v>x</v>
      </c>
    </row>
    <row r="92" spans="1:89" s="1" customFormat="1" ht="19.899999999999999" customHeight="1">
      <c r="B92" s="36"/>
      <c r="C92" s="37"/>
      <c r="D92" s="426" t="s">
        <v>94</v>
      </c>
      <c r="E92" s="427"/>
      <c r="F92" s="427"/>
      <c r="G92" s="427"/>
      <c r="H92" s="427"/>
      <c r="I92" s="427"/>
      <c r="J92" s="427"/>
      <c r="K92" s="427"/>
      <c r="L92" s="427"/>
      <c r="M92" s="427"/>
      <c r="N92" s="427"/>
      <c r="O92" s="427"/>
      <c r="P92" s="427"/>
      <c r="Q92" s="427"/>
      <c r="R92" s="427"/>
      <c r="S92" s="427"/>
      <c r="T92" s="427"/>
      <c r="U92" s="427"/>
      <c r="V92" s="427"/>
      <c r="W92" s="427"/>
      <c r="X92" s="427"/>
      <c r="Y92" s="427"/>
      <c r="Z92" s="427"/>
      <c r="AA92" s="427"/>
      <c r="AB92" s="427"/>
      <c r="AC92" s="37"/>
      <c r="AD92" s="37"/>
      <c r="AE92" s="37"/>
      <c r="AF92" s="37"/>
      <c r="AG92" s="428">
        <f>AG87*AS92</f>
        <v>0</v>
      </c>
      <c r="AH92" s="425"/>
      <c r="AI92" s="425"/>
      <c r="AJ92" s="425"/>
      <c r="AK92" s="425"/>
      <c r="AL92" s="425"/>
      <c r="AM92" s="425"/>
      <c r="AN92" s="425">
        <f>AG92+AV92</f>
        <v>0</v>
      </c>
      <c r="AO92" s="425"/>
      <c r="AP92" s="425"/>
      <c r="AQ92" s="38"/>
      <c r="AS92" s="108">
        <v>0</v>
      </c>
      <c r="AT92" s="109" t="s">
        <v>92</v>
      </c>
      <c r="AU92" s="109" t="s">
        <v>43</v>
      </c>
      <c r="AV92" s="110">
        <f>ROUND(IF(AU92="nulová",0,IF(OR(AU92="základná",AU92="zákl. prenesená"),AG92*L31,AG92*L32)),2)</f>
        <v>0</v>
      </c>
      <c r="BV92" s="20" t="s">
        <v>95</v>
      </c>
      <c r="BY92" s="107">
        <f>IF(AU92="základná",AV92,0)</f>
        <v>0</v>
      </c>
      <c r="BZ92" s="107">
        <f>IF(AU92="znížená",AV92,0)</f>
        <v>0</v>
      </c>
      <c r="CA92" s="107">
        <f>IF(AU92="zákl. prenesená",AV92,0)</f>
        <v>0</v>
      </c>
      <c r="CB92" s="107">
        <f>IF(AU92="zníž. prenesená",AV92,0)</f>
        <v>0</v>
      </c>
      <c r="CC92" s="107">
        <f>IF(AU92="nulová",AV92,0)</f>
        <v>0</v>
      </c>
      <c r="CD92" s="107">
        <f>IF(AU92="základná",AG92,0)</f>
        <v>0</v>
      </c>
      <c r="CE92" s="107">
        <f>IF(AU92="znížená",AG92,0)</f>
        <v>0</v>
      </c>
      <c r="CF92" s="107">
        <f>IF(AU92="zákl. prenesená",AG92,0)</f>
        <v>0</v>
      </c>
      <c r="CG92" s="107">
        <f>IF(AU92="zníž. prenesená",AG92,0)</f>
        <v>0</v>
      </c>
      <c r="CH92" s="107">
        <f>IF(AU92="nulová",AG92,0)</f>
        <v>0</v>
      </c>
      <c r="CI92" s="20">
        <f>IF(AU92="základná",1,IF(AU92="znížená",2,IF(AU92="zákl. prenesená",4,IF(AU92="zníž. prenesená",5,3))))</f>
        <v>1</v>
      </c>
      <c r="CJ92" s="20">
        <f>IF(AT92="stavebná časť",1,IF(8892="investičná časť",2,3))</f>
        <v>1</v>
      </c>
      <c r="CK92" s="20" t="str">
        <f>IF(D92="Vyplň vlastné","","x")</f>
        <v/>
      </c>
    </row>
    <row r="93" spans="1:89" s="1" customFormat="1" ht="19.899999999999999" customHeight="1">
      <c r="B93" s="36"/>
      <c r="C93" s="37"/>
      <c r="D93" s="426" t="s">
        <v>94</v>
      </c>
      <c r="E93" s="427"/>
      <c r="F93" s="427"/>
      <c r="G93" s="427"/>
      <c r="H93" s="427"/>
      <c r="I93" s="427"/>
      <c r="J93" s="427"/>
      <c r="K93" s="427"/>
      <c r="L93" s="427"/>
      <c r="M93" s="427"/>
      <c r="N93" s="427"/>
      <c r="O93" s="427"/>
      <c r="P93" s="427"/>
      <c r="Q93" s="427"/>
      <c r="R93" s="427"/>
      <c r="S93" s="427"/>
      <c r="T93" s="427"/>
      <c r="U93" s="427"/>
      <c r="V93" s="427"/>
      <c r="W93" s="427"/>
      <c r="X93" s="427"/>
      <c r="Y93" s="427"/>
      <c r="Z93" s="427"/>
      <c r="AA93" s="427"/>
      <c r="AB93" s="427"/>
      <c r="AC93" s="37"/>
      <c r="AD93" s="37"/>
      <c r="AE93" s="37"/>
      <c r="AF93" s="37"/>
      <c r="AG93" s="428">
        <f>AG87*AS93</f>
        <v>0</v>
      </c>
      <c r="AH93" s="425"/>
      <c r="AI93" s="425"/>
      <c r="AJ93" s="425"/>
      <c r="AK93" s="425"/>
      <c r="AL93" s="425"/>
      <c r="AM93" s="425"/>
      <c r="AN93" s="425">
        <f>AG93+AV93</f>
        <v>0</v>
      </c>
      <c r="AO93" s="425"/>
      <c r="AP93" s="425"/>
      <c r="AQ93" s="38"/>
      <c r="AS93" s="108">
        <v>0</v>
      </c>
      <c r="AT93" s="109" t="s">
        <v>92</v>
      </c>
      <c r="AU93" s="109" t="s">
        <v>43</v>
      </c>
      <c r="AV93" s="110">
        <f>ROUND(IF(AU93="nulová",0,IF(OR(AU93="základná",AU93="zákl. prenesená"),AG93*L31,AG93*L32)),2)</f>
        <v>0</v>
      </c>
      <c r="BV93" s="20" t="s">
        <v>95</v>
      </c>
      <c r="BY93" s="107">
        <f>IF(AU93="základná",AV93,0)</f>
        <v>0</v>
      </c>
      <c r="BZ93" s="107">
        <f>IF(AU93="znížená",AV93,0)</f>
        <v>0</v>
      </c>
      <c r="CA93" s="107">
        <f>IF(AU93="zákl. prenesená",AV93,0)</f>
        <v>0</v>
      </c>
      <c r="CB93" s="107">
        <f>IF(AU93="zníž. prenesená",AV93,0)</f>
        <v>0</v>
      </c>
      <c r="CC93" s="107">
        <f>IF(AU93="nulová",AV93,0)</f>
        <v>0</v>
      </c>
      <c r="CD93" s="107">
        <f>IF(AU93="základná",AG93,0)</f>
        <v>0</v>
      </c>
      <c r="CE93" s="107">
        <f>IF(AU93="znížená",AG93,0)</f>
        <v>0</v>
      </c>
      <c r="CF93" s="107">
        <f>IF(AU93="zákl. prenesená",AG93,0)</f>
        <v>0</v>
      </c>
      <c r="CG93" s="107">
        <f>IF(AU93="zníž. prenesená",AG93,0)</f>
        <v>0</v>
      </c>
      <c r="CH93" s="107">
        <f>IF(AU93="nulová",AG93,0)</f>
        <v>0</v>
      </c>
      <c r="CI93" s="20">
        <f>IF(AU93="základná",1,IF(AU93="znížená",2,IF(AU93="zákl. prenesená",4,IF(AU93="zníž. prenesená",5,3))))</f>
        <v>1</v>
      </c>
      <c r="CJ93" s="20">
        <f>IF(AT93="stavebná časť",1,IF(8893="investičná časť",2,3))</f>
        <v>1</v>
      </c>
      <c r="CK93" s="20" t="str">
        <f>IF(D93="Vyplň vlastné","","x")</f>
        <v/>
      </c>
    </row>
    <row r="94" spans="1:89" s="1" customFormat="1" ht="19.899999999999999" customHeight="1">
      <c r="B94" s="36"/>
      <c r="C94" s="37"/>
      <c r="D94" s="426" t="s">
        <v>94</v>
      </c>
      <c r="E94" s="427"/>
      <c r="F94" s="427"/>
      <c r="G94" s="427"/>
      <c r="H94" s="427"/>
      <c r="I94" s="427"/>
      <c r="J94" s="427"/>
      <c r="K94" s="427"/>
      <c r="L94" s="427"/>
      <c r="M94" s="427"/>
      <c r="N94" s="427"/>
      <c r="O94" s="427"/>
      <c r="P94" s="427"/>
      <c r="Q94" s="427"/>
      <c r="R94" s="427"/>
      <c r="S94" s="427"/>
      <c r="T94" s="427"/>
      <c r="U94" s="427"/>
      <c r="V94" s="427"/>
      <c r="W94" s="427"/>
      <c r="X94" s="427"/>
      <c r="Y94" s="427"/>
      <c r="Z94" s="427"/>
      <c r="AA94" s="427"/>
      <c r="AB94" s="427"/>
      <c r="AC94" s="37"/>
      <c r="AD94" s="37"/>
      <c r="AE94" s="37"/>
      <c r="AF94" s="37"/>
      <c r="AG94" s="428">
        <f>AG87*AS94</f>
        <v>0</v>
      </c>
      <c r="AH94" s="425"/>
      <c r="AI94" s="425"/>
      <c r="AJ94" s="425"/>
      <c r="AK94" s="425"/>
      <c r="AL94" s="425"/>
      <c r="AM94" s="425"/>
      <c r="AN94" s="425">
        <f>AG94+AV94</f>
        <v>0</v>
      </c>
      <c r="AO94" s="425"/>
      <c r="AP94" s="425"/>
      <c r="AQ94" s="38"/>
      <c r="AS94" s="111">
        <v>0</v>
      </c>
      <c r="AT94" s="112" t="s">
        <v>92</v>
      </c>
      <c r="AU94" s="112" t="s">
        <v>43</v>
      </c>
      <c r="AV94" s="113">
        <f>ROUND(IF(AU94="nulová",0,IF(OR(AU94="základná",AU94="zákl. prenesená"),AG94*L31,AG94*L32)),2)</f>
        <v>0</v>
      </c>
      <c r="BV94" s="20" t="s">
        <v>95</v>
      </c>
      <c r="BY94" s="107">
        <f>IF(AU94="základná",AV94,0)</f>
        <v>0</v>
      </c>
      <c r="BZ94" s="107">
        <f>IF(AU94="znížená",AV94,0)</f>
        <v>0</v>
      </c>
      <c r="CA94" s="107">
        <f>IF(AU94="zákl. prenesená",AV94,0)</f>
        <v>0</v>
      </c>
      <c r="CB94" s="107">
        <f>IF(AU94="zníž. prenesená",AV94,0)</f>
        <v>0</v>
      </c>
      <c r="CC94" s="107">
        <f>IF(AU94="nulová",AV94,0)</f>
        <v>0</v>
      </c>
      <c r="CD94" s="107">
        <f>IF(AU94="základná",AG94,0)</f>
        <v>0</v>
      </c>
      <c r="CE94" s="107">
        <f>IF(AU94="znížená",AG94,0)</f>
        <v>0</v>
      </c>
      <c r="CF94" s="107">
        <f>IF(AU94="zákl. prenesená",AG94,0)</f>
        <v>0</v>
      </c>
      <c r="CG94" s="107">
        <f>IF(AU94="zníž. prenesená",AG94,0)</f>
        <v>0</v>
      </c>
      <c r="CH94" s="107">
        <f>IF(AU94="nulová",AG94,0)</f>
        <v>0</v>
      </c>
      <c r="CI94" s="20">
        <f>IF(AU94="základná",1,IF(AU94="znížená",2,IF(AU94="zákl. prenesená",4,IF(AU94="zníž. prenesená",5,3))))</f>
        <v>1</v>
      </c>
      <c r="CJ94" s="20">
        <f>IF(AT94="stavebná časť",1,IF(8894="investičná časť",2,3))</f>
        <v>1</v>
      </c>
      <c r="CK94" s="20" t="str">
        <f>IF(D94="Vyplň vlastné","","x")</f>
        <v/>
      </c>
    </row>
    <row r="95" spans="1:89" s="1" customFormat="1" ht="10.9" customHeight="1"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8"/>
    </row>
    <row r="96" spans="1:89" s="1" customFormat="1" ht="30" customHeight="1">
      <c r="B96" s="36"/>
      <c r="C96" s="114" t="s">
        <v>96</v>
      </c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429">
        <f>ROUND(AG87+AG90,2)</f>
        <v>0</v>
      </c>
      <c r="AH96" s="429"/>
      <c r="AI96" s="429"/>
      <c r="AJ96" s="429"/>
      <c r="AK96" s="429"/>
      <c r="AL96" s="429"/>
      <c r="AM96" s="429"/>
      <c r="AN96" s="429">
        <f>AN87+AN90</f>
        <v>0</v>
      </c>
      <c r="AO96" s="429"/>
      <c r="AP96" s="429"/>
      <c r="AQ96" s="38"/>
    </row>
    <row r="97" spans="2:43" s="1" customFormat="1" ht="6.95" customHeight="1"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2"/>
    </row>
  </sheetData>
  <sheetProtection algorithmName="SHA-512" hashValue="jLgIDzjPEq03kV33DEMsSpfIP2gr7POxusLVBDAvGH85kW+Tf1jQWkJ8zqHqPf9zkhq5zgFruZnFKmngruH5KQ==" saltValue="CbwHqT6y7wvVDWE6jmPGXN/Tal95MsqZg6WLOU51M/OAjyHNqKb5m6rT35TUNNowerx1DxaODlAdYXq/JJmhxw==" spinCount="10" sheet="1" objects="1" scenarios="1" formatColumns="0" formatRows="0"/>
  <mergeCells count="58">
    <mergeCell ref="AG96:AM96"/>
    <mergeCell ref="AN96:AP96"/>
    <mergeCell ref="AR2:BE2"/>
    <mergeCell ref="AG91:AM91"/>
    <mergeCell ref="AN91:AP91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D93:AB93"/>
    <mergeCell ref="AG93:AM93"/>
    <mergeCell ref="AN93:AP93"/>
    <mergeCell ref="D94:AB94"/>
    <mergeCell ref="AG94:AM94"/>
    <mergeCell ref="AN94:AP94"/>
    <mergeCell ref="D92:AB92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AG90:AM90"/>
    <mergeCell ref="AN90:AP90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é sú hodnoty základná, znížená, nulová." sqref="AU91:AU95">
      <formula1>"základná, znížená, nulová"</formula1>
    </dataValidation>
    <dataValidation type="list" allowBlank="1" showInputMessage="1" showErrorMessage="1" error="Povolené sú hodnoty stavebná časť, technologická časť, investičná časť." sqref="AT91:AT95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366-1 - SO  -  01  KOMUNI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440"/>
  <sheetViews>
    <sheetView showGridLines="0" workbookViewId="0">
      <pane ySplit="1" topLeftCell="A8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6"/>
      <c r="B1" s="13"/>
      <c r="C1" s="13"/>
      <c r="D1" s="14" t="s">
        <v>1</v>
      </c>
      <c r="E1" s="13"/>
      <c r="F1" s="15" t="s">
        <v>97</v>
      </c>
      <c r="G1" s="15"/>
      <c r="H1" s="485" t="s">
        <v>98</v>
      </c>
      <c r="I1" s="485"/>
      <c r="J1" s="485"/>
      <c r="K1" s="485"/>
      <c r="L1" s="15" t="s">
        <v>99</v>
      </c>
      <c r="M1" s="13"/>
      <c r="N1" s="13"/>
      <c r="O1" s="14" t="s">
        <v>100</v>
      </c>
      <c r="P1" s="13"/>
      <c r="Q1" s="13"/>
      <c r="R1" s="13"/>
      <c r="S1" s="15" t="s">
        <v>101</v>
      </c>
      <c r="T1" s="15"/>
      <c r="U1" s="116"/>
      <c r="V1" s="1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395" t="s">
        <v>7</v>
      </c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S2" s="430" t="s">
        <v>8</v>
      </c>
      <c r="T2" s="431"/>
      <c r="U2" s="431"/>
      <c r="V2" s="431"/>
      <c r="W2" s="431"/>
      <c r="X2" s="431"/>
      <c r="Y2" s="431"/>
      <c r="Z2" s="431"/>
      <c r="AA2" s="431"/>
      <c r="AB2" s="431"/>
      <c r="AC2" s="431"/>
      <c r="AT2" s="20" t="s">
        <v>87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78</v>
      </c>
    </row>
    <row r="4" spans="1:66" ht="36.950000000000003" customHeight="1">
      <c r="B4" s="24"/>
      <c r="C4" s="397" t="s">
        <v>102</v>
      </c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25"/>
      <c r="T4" s="19" t="s">
        <v>12</v>
      </c>
      <c r="AT4" s="20" t="s">
        <v>6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17</v>
      </c>
      <c r="E6" s="27"/>
      <c r="F6" s="442" t="str">
        <f>'Rekapitulácia stavby'!K6</f>
        <v>KOMUNITNÉ  CENTRUM  v  LEMEŠANOCH</v>
      </c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27"/>
      <c r="R6" s="25"/>
    </row>
    <row r="7" spans="1:66" s="1" customFormat="1" ht="32.85" customHeight="1">
      <c r="B7" s="36"/>
      <c r="C7" s="37"/>
      <c r="D7" s="30" t="s">
        <v>103</v>
      </c>
      <c r="E7" s="37"/>
      <c r="F7" s="403" t="s">
        <v>104</v>
      </c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37"/>
      <c r="R7" s="38"/>
    </row>
    <row r="8" spans="1:66" s="1" customFormat="1" ht="14.45" customHeight="1">
      <c r="B8" s="36"/>
      <c r="C8" s="37"/>
      <c r="D8" s="31" t="s">
        <v>19</v>
      </c>
      <c r="E8" s="37"/>
      <c r="F8" s="29" t="s">
        <v>20</v>
      </c>
      <c r="G8" s="37"/>
      <c r="H8" s="37"/>
      <c r="I8" s="37"/>
      <c r="J8" s="37"/>
      <c r="K8" s="37"/>
      <c r="L8" s="37"/>
      <c r="M8" s="31" t="s">
        <v>21</v>
      </c>
      <c r="N8" s="37"/>
      <c r="O8" s="29" t="s">
        <v>20</v>
      </c>
      <c r="P8" s="37"/>
      <c r="Q8" s="37"/>
      <c r="R8" s="38"/>
    </row>
    <row r="9" spans="1:66" s="1" customFormat="1" ht="14.45" customHeight="1">
      <c r="B9" s="36"/>
      <c r="C9" s="37"/>
      <c r="D9" s="31" t="s">
        <v>22</v>
      </c>
      <c r="E9" s="37"/>
      <c r="F9" s="29" t="s">
        <v>23</v>
      </c>
      <c r="G9" s="37"/>
      <c r="H9" s="37"/>
      <c r="I9" s="37"/>
      <c r="J9" s="37"/>
      <c r="K9" s="37"/>
      <c r="L9" s="37"/>
      <c r="M9" s="31" t="s">
        <v>24</v>
      </c>
      <c r="N9" s="37"/>
      <c r="O9" s="445" t="str">
        <f>'Rekapitulácia stavby'!AN8</f>
        <v>1.11.2018</v>
      </c>
      <c r="P9" s="446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26</v>
      </c>
      <c r="E11" s="37"/>
      <c r="F11" s="37"/>
      <c r="G11" s="37"/>
      <c r="H11" s="37"/>
      <c r="I11" s="37"/>
      <c r="J11" s="37"/>
      <c r="K11" s="37"/>
      <c r="L11" s="37"/>
      <c r="M11" s="31" t="s">
        <v>27</v>
      </c>
      <c r="N11" s="37"/>
      <c r="O11" s="401" t="s">
        <v>20</v>
      </c>
      <c r="P11" s="401"/>
      <c r="Q11" s="37"/>
      <c r="R11" s="38"/>
    </row>
    <row r="12" spans="1:66" s="1" customFormat="1" ht="18" customHeight="1">
      <c r="B12" s="36"/>
      <c r="C12" s="37"/>
      <c r="D12" s="37"/>
      <c r="E12" s="29" t="s">
        <v>28</v>
      </c>
      <c r="F12" s="37"/>
      <c r="G12" s="37"/>
      <c r="H12" s="37"/>
      <c r="I12" s="37"/>
      <c r="J12" s="37"/>
      <c r="K12" s="37"/>
      <c r="L12" s="37"/>
      <c r="M12" s="31" t="s">
        <v>29</v>
      </c>
      <c r="N12" s="37"/>
      <c r="O12" s="401" t="s">
        <v>20</v>
      </c>
      <c r="P12" s="401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30</v>
      </c>
      <c r="E14" s="37"/>
      <c r="F14" s="37"/>
      <c r="G14" s="37"/>
      <c r="H14" s="37"/>
      <c r="I14" s="37"/>
      <c r="J14" s="37"/>
      <c r="K14" s="37"/>
      <c r="L14" s="37"/>
      <c r="M14" s="31" t="s">
        <v>27</v>
      </c>
      <c r="N14" s="37"/>
      <c r="O14" s="447" t="str">
        <f>IF('Rekapitulácia stavby'!AN13="","",'Rekapitulácia stavby'!AN13)</f>
        <v>Vyplň údaj</v>
      </c>
      <c r="P14" s="401"/>
      <c r="Q14" s="37"/>
      <c r="R14" s="38"/>
    </row>
    <row r="15" spans="1:66" s="1" customFormat="1" ht="18" customHeight="1">
      <c r="B15" s="36"/>
      <c r="C15" s="37"/>
      <c r="D15" s="37"/>
      <c r="E15" s="447" t="str">
        <f>IF('Rekapitulácia stavby'!E14="","",'Rekapitulácia stavby'!E14)</f>
        <v>Vyplň údaj</v>
      </c>
      <c r="F15" s="448"/>
      <c r="G15" s="448"/>
      <c r="H15" s="448"/>
      <c r="I15" s="448"/>
      <c r="J15" s="448"/>
      <c r="K15" s="448"/>
      <c r="L15" s="448"/>
      <c r="M15" s="31" t="s">
        <v>29</v>
      </c>
      <c r="N15" s="37"/>
      <c r="O15" s="447" t="str">
        <f>IF('Rekapitulácia stavby'!AN14="","",'Rekapitulácia stavby'!AN14)</f>
        <v>Vyplň údaj</v>
      </c>
      <c r="P15" s="401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32</v>
      </c>
      <c r="E17" s="37"/>
      <c r="F17" s="37"/>
      <c r="G17" s="37"/>
      <c r="H17" s="37"/>
      <c r="I17" s="37"/>
      <c r="J17" s="37"/>
      <c r="K17" s="37"/>
      <c r="L17" s="37"/>
      <c r="M17" s="31" t="s">
        <v>27</v>
      </c>
      <c r="N17" s="37"/>
      <c r="O17" s="401" t="s">
        <v>20</v>
      </c>
      <c r="P17" s="401"/>
      <c r="Q17" s="37"/>
      <c r="R17" s="38"/>
    </row>
    <row r="18" spans="2:18" s="1" customFormat="1" ht="18" customHeight="1">
      <c r="B18" s="36"/>
      <c r="C18" s="37"/>
      <c r="D18" s="37"/>
      <c r="E18" s="29" t="s">
        <v>33</v>
      </c>
      <c r="F18" s="37"/>
      <c r="G18" s="37"/>
      <c r="H18" s="37"/>
      <c r="I18" s="37"/>
      <c r="J18" s="37"/>
      <c r="K18" s="37"/>
      <c r="L18" s="37"/>
      <c r="M18" s="31" t="s">
        <v>29</v>
      </c>
      <c r="N18" s="37"/>
      <c r="O18" s="401" t="s">
        <v>20</v>
      </c>
      <c r="P18" s="401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36</v>
      </c>
      <c r="E20" s="37"/>
      <c r="F20" s="37"/>
      <c r="G20" s="37"/>
      <c r="H20" s="37"/>
      <c r="I20" s="37"/>
      <c r="J20" s="37"/>
      <c r="K20" s="37"/>
      <c r="L20" s="37"/>
      <c r="M20" s="31" t="s">
        <v>27</v>
      </c>
      <c r="N20" s="37"/>
      <c r="O20" s="401" t="s">
        <v>20</v>
      </c>
      <c r="P20" s="401"/>
      <c r="Q20" s="37"/>
      <c r="R20" s="38"/>
    </row>
    <row r="21" spans="2:18" s="1" customFormat="1" ht="18" customHeight="1">
      <c r="B21" s="36"/>
      <c r="C21" s="37"/>
      <c r="D21" s="37"/>
      <c r="E21" s="29" t="s">
        <v>37</v>
      </c>
      <c r="F21" s="37"/>
      <c r="G21" s="37"/>
      <c r="H21" s="37"/>
      <c r="I21" s="37"/>
      <c r="J21" s="37"/>
      <c r="K21" s="37"/>
      <c r="L21" s="37"/>
      <c r="M21" s="31" t="s">
        <v>29</v>
      </c>
      <c r="N21" s="37"/>
      <c r="O21" s="401" t="s">
        <v>20</v>
      </c>
      <c r="P21" s="401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38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6.5" customHeight="1">
      <c r="B24" s="36"/>
      <c r="C24" s="37"/>
      <c r="D24" s="37"/>
      <c r="E24" s="406" t="s">
        <v>20</v>
      </c>
      <c r="F24" s="406"/>
      <c r="G24" s="406"/>
      <c r="H24" s="406"/>
      <c r="I24" s="406"/>
      <c r="J24" s="406"/>
      <c r="K24" s="406"/>
      <c r="L24" s="406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17" t="s">
        <v>105</v>
      </c>
      <c r="E27" s="37"/>
      <c r="F27" s="37"/>
      <c r="G27" s="37"/>
      <c r="H27" s="37"/>
      <c r="I27" s="37"/>
      <c r="J27" s="37"/>
      <c r="K27" s="37"/>
      <c r="L27" s="37"/>
      <c r="M27" s="407">
        <f>N88</f>
        <v>0</v>
      </c>
      <c r="N27" s="407"/>
      <c r="O27" s="407"/>
      <c r="P27" s="407"/>
      <c r="Q27" s="37"/>
      <c r="R27" s="38"/>
    </row>
    <row r="28" spans="2:18" s="1" customFormat="1" ht="14.45" customHeight="1">
      <c r="B28" s="36"/>
      <c r="C28" s="37"/>
      <c r="D28" s="35" t="s">
        <v>91</v>
      </c>
      <c r="E28" s="37"/>
      <c r="F28" s="37"/>
      <c r="G28" s="37"/>
      <c r="H28" s="37"/>
      <c r="I28" s="37"/>
      <c r="J28" s="37"/>
      <c r="K28" s="37"/>
      <c r="L28" s="37"/>
      <c r="M28" s="407">
        <f>N115</f>
        <v>0</v>
      </c>
      <c r="N28" s="407"/>
      <c r="O28" s="407"/>
      <c r="P28" s="407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18" t="s">
        <v>41</v>
      </c>
      <c r="E30" s="37"/>
      <c r="F30" s="37"/>
      <c r="G30" s="37"/>
      <c r="H30" s="37"/>
      <c r="I30" s="37"/>
      <c r="J30" s="37"/>
      <c r="K30" s="37"/>
      <c r="L30" s="37"/>
      <c r="M30" s="449">
        <f>ROUND(M27+M28,2)</f>
        <v>0</v>
      </c>
      <c r="N30" s="444"/>
      <c r="O30" s="444"/>
      <c r="P30" s="444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42</v>
      </c>
      <c r="E32" s="43" t="s">
        <v>43</v>
      </c>
      <c r="F32" s="44">
        <v>0.2</v>
      </c>
      <c r="G32" s="119" t="s">
        <v>44</v>
      </c>
      <c r="H32" s="450">
        <f>ROUND((((SUM(BE115:BE122)+SUM(BE140:BE433))+SUM(BE435:BE439))),2)</f>
        <v>0</v>
      </c>
      <c r="I32" s="444"/>
      <c r="J32" s="444"/>
      <c r="K32" s="37"/>
      <c r="L32" s="37"/>
      <c r="M32" s="450">
        <f>ROUND(((ROUND((SUM(BE115:BE122)+SUM(BE140:BE433)), 2)*F32)+SUM(BE435:BE439)*F32),2)</f>
        <v>0</v>
      </c>
      <c r="N32" s="444"/>
      <c r="O32" s="444"/>
      <c r="P32" s="444"/>
      <c r="Q32" s="37"/>
      <c r="R32" s="38"/>
    </row>
    <row r="33" spans="2:18" s="1" customFormat="1" ht="14.45" customHeight="1">
      <c r="B33" s="36"/>
      <c r="C33" s="37"/>
      <c r="D33" s="37"/>
      <c r="E33" s="43" t="s">
        <v>45</v>
      </c>
      <c r="F33" s="44">
        <v>0.2</v>
      </c>
      <c r="G33" s="119" t="s">
        <v>44</v>
      </c>
      <c r="H33" s="450">
        <f>ROUND((((SUM(BF115:BF122)+SUM(BF140:BF433))+SUM(BF435:BF439))),2)</f>
        <v>0</v>
      </c>
      <c r="I33" s="444"/>
      <c r="J33" s="444"/>
      <c r="K33" s="37"/>
      <c r="L33" s="37"/>
      <c r="M33" s="450">
        <f>ROUND(((ROUND((SUM(BF115:BF122)+SUM(BF140:BF433)), 2)*F33)+SUM(BF435:BF439)*F33),2)</f>
        <v>0</v>
      </c>
      <c r="N33" s="444"/>
      <c r="O33" s="444"/>
      <c r="P33" s="444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46</v>
      </c>
      <c r="F34" s="44">
        <v>0.2</v>
      </c>
      <c r="G34" s="119" t="s">
        <v>44</v>
      </c>
      <c r="H34" s="450">
        <f>ROUND((((SUM(BG115:BG122)+SUM(BG140:BG433))+SUM(BG435:BG439))),2)</f>
        <v>0</v>
      </c>
      <c r="I34" s="444"/>
      <c r="J34" s="444"/>
      <c r="K34" s="37"/>
      <c r="L34" s="37"/>
      <c r="M34" s="450">
        <v>0</v>
      </c>
      <c r="N34" s="444"/>
      <c r="O34" s="444"/>
      <c r="P34" s="444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47</v>
      </c>
      <c r="F35" s="44">
        <v>0.2</v>
      </c>
      <c r="G35" s="119" t="s">
        <v>44</v>
      </c>
      <c r="H35" s="450">
        <f>ROUND((((SUM(BH115:BH122)+SUM(BH140:BH433))+SUM(BH435:BH439))),2)</f>
        <v>0</v>
      </c>
      <c r="I35" s="444"/>
      <c r="J35" s="444"/>
      <c r="K35" s="37"/>
      <c r="L35" s="37"/>
      <c r="M35" s="450">
        <v>0</v>
      </c>
      <c r="N35" s="444"/>
      <c r="O35" s="444"/>
      <c r="P35" s="444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48</v>
      </c>
      <c r="F36" s="44">
        <v>0</v>
      </c>
      <c r="G36" s="119" t="s">
        <v>44</v>
      </c>
      <c r="H36" s="450">
        <f>ROUND((((SUM(BI115:BI122)+SUM(BI140:BI433))+SUM(BI435:BI439))),2)</f>
        <v>0</v>
      </c>
      <c r="I36" s="444"/>
      <c r="J36" s="444"/>
      <c r="K36" s="37"/>
      <c r="L36" s="37"/>
      <c r="M36" s="450">
        <v>0</v>
      </c>
      <c r="N36" s="444"/>
      <c r="O36" s="444"/>
      <c r="P36" s="444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5"/>
      <c r="D38" s="120" t="s">
        <v>49</v>
      </c>
      <c r="E38" s="80"/>
      <c r="F38" s="80"/>
      <c r="G38" s="121" t="s">
        <v>50</v>
      </c>
      <c r="H38" s="122" t="s">
        <v>51</v>
      </c>
      <c r="I38" s="80"/>
      <c r="J38" s="80"/>
      <c r="K38" s="80"/>
      <c r="L38" s="451">
        <f>SUM(M30:M36)</f>
        <v>0</v>
      </c>
      <c r="M38" s="451"/>
      <c r="N38" s="451"/>
      <c r="O38" s="451"/>
      <c r="P38" s="452"/>
      <c r="Q38" s="115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 ht="15">
      <c r="B50" s="36"/>
      <c r="C50" s="37"/>
      <c r="D50" s="51" t="s">
        <v>52</v>
      </c>
      <c r="E50" s="52"/>
      <c r="F50" s="52"/>
      <c r="G50" s="52"/>
      <c r="H50" s="53"/>
      <c r="I50" s="37"/>
      <c r="J50" s="51" t="s">
        <v>53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4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5"/>
    </row>
    <row r="52" spans="2:18">
      <c r="B52" s="24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5"/>
    </row>
    <row r="53" spans="2:18">
      <c r="B53" s="24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5"/>
    </row>
    <row r="54" spans="2:18">
      <c r="B54" s="24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5"/>
    </row>
    <row r="55" spans="2:18">
      <c r="B55" s="24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5"/>
    </row>
    <row r="56" spans="2:18">
      <c r="B56" s="24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5"/>
    </row>
    <row r="57" spans="2:18">
      <c r="B57" s="24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5"/>
    </row>
    <row r="58" spans="2:18">
      <c r="B58" s="24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5"/>
    </row>
    <row r="59" spans="2:18" s="1" customFormat="1" ht="15">
      <c r="B59" s="36"/>
      <c r="C59" s="37"/>
      <c r="D59" s="56" t="s">
        <v>54</v>
      </c>
      <c r="E59" s="57"/>
      <c r="F59" s="57"/>
      <c r="G59" s="58" t="s">
        <v>55</v>
      </c>
      <c r="H59" s="59"/>
      <c r="I59" s="37"/>
      <c r="J59" s="56" t="s">
        <v>54</v>
      </c>
      <c r="K59" s="57"/>
      <c r="L59" s="57"/>
      <c r="M59" s="57"/>
      <c r="N59" s="58" t="s">
        <v>55</v>
      </c>
      <c r="O59" s="57"/>
      <c r="P59" s="59"/>
      <c r="Q59" s="37"/>
      <c r="R59" s="38"/>
    </row>
    <row r="60" spans="2:18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 ht="15">
      <c r="B61" s="36"/>
      <c r="C61" s="37"/>
      <c r="D61" s="51" t="s">
        <v>56</v>
      </c>
      <c r="E61" s="52"/>
      <c r="F61" s="52"/>
      <c r="G61" s="52"/>
      <c r="H61" s="53"/>
      <c r="I61" s="37"/>
      <c r="J61" s="51" t="s">
        <v>57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4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5"/>
    </row>
    <row r="63" spans="2:18">
      <c r="B63" s="24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5"/>
    </row>
    <row r="64" spans="2:18">
      <c r="B64" s="24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5"/>
    </row>
    <row r="65" spans="2:21">
      <c r="B65" s="24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5"/>
    </row>
    <row r="66" spans="2:21">
      <c r="B66" s="24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5"/>
    </row>
    <row r="67" spans="2:21">
      <c r="B67" s="24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5"/>
    </row>
    <row r="68" spans="2:21">
      <c r="B68" s="24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5"/>
    </row>
    <row r="69" spans="2:21">
      <c r="B69" s="24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5"/>
    </row>
    <row r="70" spans="2:21" s="1" customFormat="1" ht="15">
      <c r="B70" s="36"/>
      <c r="C70" s="37"/>
      <c r="D70" s="56" t="s">
        <v>54</v>
      </c>
      <c r="E70" s="57"/>
      <c r="F70" s="57"/>
      <c r="G70" s="58" t="s">
        <v>55</v>
      </c>
      <c r="H70" s="59"/>
      <c r="I70" s="37"/>
      <c r="J70" s="56" t="s">
        <v>54</v>
      </c>
      <c r="K70" s="57"/>
      <c r="L70" s="57"/>
      <c r="M70" s="57"/>
      <c r="N70" s="58" t="s">
        <v>55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3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5"/>
    </row>
    <row r="76" spans="2:21" s="1" customFormat="1" ht="36.950000000000003" customHeight="1">
      <c r="B76" s="36"/>
      <c r="C76" s="397" t="s">
        <v>106</v>
      </c>
      <c r="D76" s="398"/>
      <c r="E76" s="398"/>
      <c r="F76" s="398"/>
      <c r="G76" s="398"/>
      <c r="H76" s="398"/>
      <c r="I76" s="398"/>
      <c r="J76" s="398"/>
      <c r="K76" s="398"/>
      <c r="L76" s="398"/>
      <c r="M76" s="398"/>
      <c r="N76" s="398"/>
      <c r="O76" s="398"/>
      <c r="P76" s="398"/>
      <c r="Q76" s="398"/>
      <c r="R76" s="38"/>
      <c r="T76" s="126"/>
      <c r="U76" s="126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26"/>
      <c r="U77" s="126"/>
    </row>
    <row r="78" spans="2:21" s="1" customFormat="1" ht="30" customHeight="1">
      <c r="B78" s="36"/>
      <c r="C78" s="31" t="s">
        <v>17</v>
      </c>
      <c r="D78" s="37"/>
      <c r="E78" s="37"/>
      <c r="F78" s="442" t="str">
        <f>F6</f>
        <v>KOMUNITNÉ  CENTRUM  v  LEMEŠANOCH</v>
      </c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37"/>
      <c r="R78" s="38"/>
      <c r="T78" s="126"/>
      <c r="U78" s="126"/>
    </row>
    <row r="79" spans="2:21" s="1" customFormat="1" ht="36.950000000000003" customHeight="1">
      <c r="B79" s="36"/>
      <c r="C79" s="70" t="s">
        <v>103</v>
      </c>
      <c r="D79" s="37"/>
      <c r="E79" s="37"/>
      <c r="F79" s="432" t="str">
        <f>F7</f>
        <v>366/1 - SO  -  01  KOMUNITNÉ  CENTRUM</v>
      </c>
      <c r="G79" s="444"/>
      <c r="H79" s="444"/>
      <c r="I79" s="444"/>
      <c r="J79" s="444"/>
      <c r="K79" s="444"/>
      <c r="L79" s="444"/>
      <c r="M79" s="444"/>
      <c r="N79" s="444"/>
      <c r="O79" s="444"/>
      <c r="P79" s="444"/>
      <c r="Q79" s="37"/>
      <c r="R79" s="38"/>
      <c r="T79" s="126"/>
      <c r="U79" s="126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26"/>
      <c r="U80" s="126"/>
    </row>
    <row r="81" spans="2:47" s="1" customFormat="1" ht="18" customHeight="1">
      <c r="B81" s="36"/>
      <c r="C81" s="31" t="s">
        <v>22</v>
      </c>
      <c r="D81" s="37"/>
      <c r="E81" s="37"/>
      <c r="F81" s="29" t="str">
        <f>F9</f>
        <v xml:space="preserve"> LEMEŠANY</v>
      </c>
      <c r="G81" s="37"/>
      <c r="H81" s="37"/>
      <c r="I81" s="37"/>
      <c r="J81" s="37"/>
      <c r="K81" s="31" t="s">
        <v>24</v>
      </c>
      <c r="L81" s="37"/>
      <c r="M81" s="446" t="str">
        <f>IF(O9="","",O9)</f>
        <v>1.11.2018</v>
      </c>
      <c r="N81" s="446"/>
      <c r="O81" s="446"/>
      <c r="P81" s="446"/>
      <c r="Q81" s="37"/>
      <c r="R81" s="38"/>
      <c r="T81" s="126"/>
      <c r="U81" s="126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26"/>
      <c r="U82" s="126"/>
    </row>
    <row r="83" spans="2:47" s="1" customFormat="1" ht="15">
      <c r="B83" s="36"/>
      <c r="C83" s="31" t="s">
        <v>26</v>
      </c>
      <c r="D83" s="37"/>
      <c r="E83" s="37"/>
      <c r="F83" s="29" t="str">
        <f>E12</f>
        <v>obec LEMEŠANY</v>
      </c>
      <c r="G83" s="37"/>
      <c r="H83" s="37"/>
      <c r="I83" s="37"/>
      <c r="J83" s="37"/>
      <c r="K83" s="31" t="s">
        <v>32</v>
      </c>
      <c r="L83" s="37"/>
      <c r="M83" s="401" t="str">
        <f>E18</f>
        <v>ARCHIKON  Letná 40 , Košice</v>
      </c>
      <c r="N83" s="401"/>
      <c r="O83" s="401"/>
      <c r="P83" s="401"/>
      <c r="Q83" s="401"/>
      <c r="R83" s="38"/>
      <c r="T83" s="126"/>
      <c r="U83" s="126"/>
    </row>
    <row r="84" spans="2:47" s="1" customFormat="1" ht="14.45" customHeight="1">
      <c r="B84" s="36"/>
      <c r="C84" s="31" t="s">
        <v>30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36</v>
      </c>
      <c r="L84" s="37"/>
      <c r="M84" s="401" t="str">
        <f>E21</f>
        <v>Semancová  M.</v>
      </c>
      <c r="N84" s="401"/>
      <c r="O84" s="401"/>
      <c r="P84" s="401"/>
      <c r="Q84" s="401"/>
      <c r="R84" s="38"/>
      <c r="T84" s="126"/>
      <c r="U84" s="126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26"/>
      <c r="U85" s="126"/>
    </row>
    <row r="86" spans="2:47" s="1" customFormat="1" ht="29.25" customHeight="1">
      <c r="B86" s="36"/>
      <c r="C86" s="453" t="s">
        <v>107</v>
      </c>
      <c r="D86" s="454"/>
      <c r="E86" s="454"/>
      <c r="F86" s="454"/>
      <c r="G86" s="454"/>
      <c r="H86" s="115"/>
      <c r="I86" s="115"/>
      <c r="J86" s="115"/>
      <c r="K86" s="115"/>
      <c r="L86" s="115"/>
      <c r="M86" s="115"/>
      <c r="N86" s="453" t="s">
        <v>108</v>
      </c>
      <c r="O86" s="454"/>
      <c r="P86" s="454"/>
      <c r="Q86" s="454"/>
      <c r="R86" s="38"/>
      <c r="T86" s="126"/>
      <c r="U86" s="126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26"/>
      <c r="U87" s="126"/>
    </row>
    <row r="88" spans="2:47" s="1" customFormat="1" ht="29.25" customHeight="1">
      <c r="B88" s="36"/>
      <c r="C88" s="127" t="s">
        <v>109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413">
        <f>N140</f>
        <v>0</v>
      </c>
      <c r="O88" s="455"/>
      <c r="P88" s="455"/>
      <c r="Q88" s="455"/>
      <c r="R88" s="38"/>
      <c r="T88" s="126"/>
      <c r="U88" s="126"/>
      <c r="AU88" s="20" t="s">
        <v>110</v>
      </c>
    </row>
    <row r="89" spans="2:47" s="6" customFormat="1" ht="24.95" customHeight="1">
      <c r="B89" s="128"/>
      <c r="C89" s="129"/>
      <c r="D89" s="130" t="s">
        <v>111</v>
      </c>
      <c r="E89" s="129"/>
      <c r="F89" s="129"/>
      <c r="G89" s="129"/>
      <c r="H89" s="129"/>
      <c r="I89" s="129"/>
      <c r="J89" s="129"/>
      <c r="K89" s="129"/>
      <c r="L89" s="129"/>
      <c r="M89" s="129"/>
      <c r="N89" s="456">
        <f>N141</f>
        <v>0</v>
      </c>
      <c r="O89" s="457"/>
      <c r="P89" s="457"/>
      <c r="Q89" s="457"/>
      <c r="R89" s="131"/>
      <c r="T89" s="132"/>
      <c r="U89" s="132"/>
    </row>
    <row r="90" spans="2:47" s="7" customFormat="1" ht="19.899999999999999" customHeight="1">
      <c r="B90" s="133"/>
      <c r="C90" s="134"/>
      <c r="D90" s="103" t="s">
        <v>112</v>
      </c>
      <c r="E90" s="134"/>
      <c r="F90" s="134"/>
      <c r="G90" s="134"/>
      <c r="H90" s="134"/>
      <c r="I90" s="134"/>
      <c r="J90" s="134"/>
      <c r="K90" s="134"/>
      <c r="L90" s="134"/>
      <c r="M90" s="134"/>
      <c r="N90" s="425">
        <f>N142</f>
        <v>0</v>
      </c>
      <c r="O90" s="458"/>
      <c r="P90" s="458"/>
      <c r="Q90" s="458"/>
      <c r="R90" s="135"/>
      <c r="T90" s="136"/>
      <c r="U90" s="136"/>
    </row>
    <row r="91" spans="2:47" s="7" customFormat="1" ht="19.899999999999999" customHeight="1">
      <c r="B91" s="133"/>
      <c r="C91" s="134"/>
      <c r="D91" s="103" t="s">
        <v>113</v>
      </c>
      <c r="E91" s="134"/>
      <c r="F91" s="134"/>
      <c r="G91" s="134"/>
      <c r="H91" s="134"/>
      <c r="I91" s="134"/>
      <c r="J91" s="134"/>
      <c r="K91" s="134"/>
      <c r="L91" s="134"/>
      <c r="M91" s="134"/>
      <c r="N91" s="425">
        <f>N148</f>
        <v>0</v>
      </c>
      <c r="O91" s="458"/>
      <c r="P91" s="458"/>
      <c r="Q91" s="458"/>
      <c r="R91" s="135"/>
      <c r="T91" s="136"/>
      <c r="U91" s="136"/>
    </row>
    <row r="92" spans="2:47" s="7" customFormat="1" ht="19.899999999999999" customHeight="1">
      <c r="B92" s="133"/>
      <c r="C92" s="134"/>
      <c r="D92" s="103" t="s">
        <v>114</v>
      </c>
      <c r="E92" s="134"/>
      <c r="F92" s="134"/>
      <c r="G92" s="134"/>
      <c r="H92" s="134"/>
      <c r="I92" s="134"/>
      <c r="J92" s="134"/>
      <c r="K92" s="134"/>
      <c r="L92" s="134"/>
      <c r="M92" s="134"/>
      <c r="N92" s="425">
        <f>N153</f>
        <v>0</v>
      </c>
      <c r="O92" s="458"/>
      <c r="P92" s="458"/>
      <c r="Q92" s="458"/>
      <c r="R92" s="135"/>
      <c r="T92" s="136"/>
      <c r="U92" s="136"/>
    </row>
    <row r="93" spans="2:47" s="7" customFormat="1" ht="19.899999999999999" customHeight="1">
      <c r="B93" s="133"/>
      <c r="C93" s="134"/>
      <c r="D93" s="103" t="s">
        <v>115</v>
      </c>
      <c r="E93" s="134"/>
      <c r="F93" s="134"/>
      <c r="G93" s="134"/>
      <c r="H93" s="134"/>
      <c r="I93" s="134"/>
      <c r="J93" s="134"/>
      <c r="K93" s="134"/>
      <c r="L93" s="134"/>
      <c r="M93" s="134"/>
      <c r="N93" s="425">
        <f>N204</f>
        <v>0</v>
      </c>
      <c r="O93" s="458"/>
      <c r="P93" s="458"/>
      <c r="Q93" s="458"/>
      <c r="R93" s="135"/>
      <c r="T93" s="136"/>
      <c r="U93" s="136"/>
    </row>
    <row r="94" spans="2:47" s="7" customFormat="1" ht="19.899999999999999" customHeight="1">
      <c r="B94" s="133"/>
      <c r="C94" s="134"/>
      <c r="D94" s="103" t="s">
        <v>116</v>
      </c>
      <c r="E94" s="134"/>
      <c r="F94" s="134"/>
      <c r="G94" s="134"/>
      <c r="H94" s="134"/>
      <c r="I94" s="134"/>
      <c r="J94" s="134"/>
      <c r="K94" s="134"/>
      <c r="L94" s="134"/>
      <c r="M94" s="134"/>
      <c r="N94" s="425">
        <f>N278</f>
        <v>0</v>
      </c>
      <c r="O94" s="458"/>
      <c r="P94" s="458"/>
      <c r="Q94" s="458"/>
      <c r="R94" s="135"/>
      <c r="T94" s="136"/>
      <c r="U94" s="136"/>
    </row>
    <row r="95" spans="2:47" s="6" customFormat="1" ht="24.95" customHeight="1">
      <c r="B95" s="128"/>
      <c r="C95" s="129"/>
      <c r="D95" s="130" t="s">
        <v>117</v>
      </c>
      <c r="E95" s="129"/>
      <c r="F95" s="129"/>
      <c r="G95" s="129"/>
      <c r="H95" s="129"/>
      <c r="I95" s="129"/>
      <c r="J95" s="129"/>
      <c r="K95" s="129"/>
      <c r="L95" s="129"/>
      <c r="M95" s="129"/>
      <c r="N95" s="456">
        <f>N280</f>
        <v>0</v>
      </c>
      <c r="O95" s="457"/>
      <c r="P95" s="457"/>
      <c r="Q95" s="457"/>
      <c r="R95" s="131"/>
      <c r="T95" s="132"/>
      <c r="U95" s="132"/>
    </row>
    <row r="96" spans="2:47" s="7" customFormat="1" ht="19.899999999999999" customHeight="1">
      <c r="B96" s="133"/>
      <c r="C96" s="134"/>
      <c r="D96" s="103" t="s">
        <v>118</v>
      </c>
      <c r="E96" s="134"/>
      <c r="F96" s="134"/>
      <c r="G96" s="134"/>
      <c r="H96" s="134"/>
      <c r="I96" s="134"/>
      <c r="J96" s="134"/>
      <c r="K96" s="134"/>
      <c r="L96" s="134"/>
      <c r="M96" s="134"/>
      <c r="N96" s="425">
        <f>N281</f>
        <v>0</v>
      </c>
      <c r="O96" s="458"/>
      <c r="P96" s="458"/>
      <c r="Q96" s="458"/>
      <c r="R96" s="135"/>
      <c r="T96" s="136"/>
      <c r="U96" s="136"/>
    </row>
    <row r="97" spans="2:21" s="7" customFormat="1" ht="19.899999999999999" customHeight="1">
      <c r="B97" s="133"/>
      <c r="C97" s="134"/>
      <c r="D97" s="103" t="s">
        <v>119</v>
      </c>
      <c r="E97" s="134"/>
      <c r="F97" s="134"/>
      <c r="G97" s="134"/>
      <c r="H97" s="134"/>
      <c r="I97" s="134"/>
      <c r="J97" s="134"/>
      <c r="K97" s="134"/>
      <c r="L97" s="134"/>
      <c r="M97" s="134"/>
      <c r="N97" s="425">
        <f>N289</f>
        <v>0</v>
      </c>
      <c r="O97" s="458"/>
      <c r="P97" s="458"/>
      <c r="Q97" s="458"/>
      <c r="R97" s="135"/>
      <c r="T97" s="136"/>
      <c r="U97" s="136"/>
    </row>
    <row r="98" spans="2:21" s="7" customFormat="1" ht="19.899999999999999" customHeight="1">
      <c r="B98" s="133"/>
      <c r="C98" s="134"/>
      <c r="D98" s="103" t="s">
        <v>120</v>
      </c>
      <c r="E98" s="134"/>
      <c r="F98" s="134"/>
      <c r="G98" s="134"/>
      <c r="H98" s="134"/>
      <c r="I98" s="134"/>
      <c r="J98" s="134"/>
      <c r="K98" s="134"/>
      <c r="L98" s="134"/>
      <c r="M98" s="134"/>
      <c r="N98" s="425">
        <f>N311</f>
        <v>0</v>
      </c>
      <c r="O98" s="458"/>
      <c r="P98" s="458"/>
      <c r="Q98" s="458"/>
      <c r="R98" s="135"/>
      <c r="T98" s="136"/>
      <c r="U98" s="136"/>
    </row>
    <row r="99" spans="2:21" s="7" customFormat="1" ht="19.899999999999999" customHeight="1">
      <c r="B99" s="133"/>
      <c r="C99" s="134"/>
      <c r="D99" s="103" t="s">
        <v>121</v>
      </c>
      <c r="E99" s="134"/>
      <c r="F99" s="134"/>
      <c r="G99" s="134"/>
      <c r="H99" s="134"/>
      <c r="I99" s="134"/>
      <c r="J99" s="134"/>
      <c r="K99" s="134"/>
      <c r="L99" s="134"/>
      <c r="M99" s="134"/>
      <c r="N99" s="425">
        <f>N322</f>
        <v>0</v>
      </c>
      <c r="O99" s="458"/>
      <c r="P99" s="458"/>
      <c r="Q99" s="458"/>
      <c r="R99" s="135"/>
      <c r="T99" s="136"/>
      <c r="U99" s="136"/>
    </row>
    <row r="100" spans="2:21" s="7" customFormat="1" ht="19.899999999999999" customHeight="1">
      <c r="B100" s="133"/>
      <c r="C100" s="134"/>
      <c r="D100" s="103" t="s">
        <v>122</v>
      </c>
      <c r="E100" s="134"/>
      <c r="F100" s="134"/>
      <c r="G100" s="134"/>
      <c r="H100" s="134"/>
      <c r="I100" s="134"/>
      <c r="J100" s="134"/>
      <c r="K100" s="134"/>
      <c r="L100" s="134"/>
      <c r="M100" s="134"/>
      <c r="N100" s="425">
        <f>N324</f>
        <v>0</v>
      </c>
      <c r="O100" s="458"/>
      <c r="P100" s="458"/>
      <c r="Q100" s="458"/>
      <c r="R100" s="135"/>
      <c r="T100" s="136"/>
      <c r="U100" s="136"/>
    </row>
    <row r="101" spans="2:21" s="7" customFormat="1" ht="19.899999999999999" customHeight="1">
      <c r="B101" s="133"/>
      <c r="C101" s="134"/>
      <c r="D101" s="103" t="s">
        <v>123</v>
      </c>
      <c r="E101" s="134"/>
      <c r="F101" s="134"/>
      <c r="G101" s="134"/>
      <c r="H101" s="134"/>
      <c r="I101" s="134"/>
      <c r="J101" s="134"/>
      <c r="K101" s="134"/>
      <c r="L101" s="134"/>
      <c r="M101" s="134"/>
      <c r="N101" s="425">
        <f>N326</f>
        <v>0</v>
      </c>
      <c r="O101" s="458"/>
      <c r="P101" s="458"/>
      <c r="Q101" s="458"/>
      <c r="R101" s="135"/>
      <c r="T101" s="136"/>
      <c r="U101" s="136"/>
    </row>
    <row r="102" spans="2:21" s="7" customFormat="1" ht="19.899999999999999" customHeight="1">
      <c r="B102" s="133"/>
      <c r="C102" s="134"/>
      <c r="D102" s="103" t="s">
        <v>124</v>
      </c>
      <c r="E102" s="134"/>
      <c r="F102" s="134"/>
      <c r="G102" s="134"/>
      <c r="H102" s="134"/>
      <c r="I102" s="134"/>
      <c r="J102" s="134"/>
      <c r="K102" s="134"/>
      <c r="L102" s="134"/>
      <c r="M102" s="134"/>
      <c r="N102" s="425">
        <f>N328</f>
        <v>0</v>
      </c>
      <c r="O102" s="458"/>
      <c r="P102" s="458"/>
      <c r="Q102" s="458"/>
      <c r="R102" s="135"/>
      <c r="T102" s="136"/>
      <c r="U102" s="136"/>
    </row>
    <row r="103" spans="2:21" s="7" customFormat="1" ht="19.899999999999999" customHeight="1">
      <c r="B103" s="133"/>
      <c r="C103" s="134"/>
      <c r="D103" s="103" t="s">
        <v>125</v>
      </c>
      <c r="E103" s="134"/>
      <c r="F103" s="134"/>
      <c r="G103" s="134"/>
      <c r="H103" s="134"/>
      <c r="I103" s="134"/>
      <c r="J103" s="134"/>
      <c r="K103" s="134"/>
      <c r="L103" s="134"/>
      <c r="M103" s="134"/>
      <c r="N103" s="425">
        <f>N349</f>
        <v>0</v>
      </c>
      <c r="O103" s="458"/>
      <c r="P103" s="458"/>
      <c r="Q103" s="458"/>
      <c r="R103" s="135"/>
      <c r="T103" s="136"/>
      <c r="U103" s="136"/>
    </row>
    <row r="104" spans="2:21" s="7" customFormat="1" ht="19.899999999999999" customHeight="1">
      <c r="B104" s="133"/>
      <c r="C104" s="134"/>
      <c r="D104" s="103" t="s">
        <v>126</v>
      </c>
      <c r="E104" s="134"/>
      <c r="F104" s="134"/>
      <c r="G104" s="134"/>
      <c r="H104" s="134"/>
      <c r="I104" s="134"/>
      <c r="J104" s="134"/>
      <c r="K104" s="134"/>
      <c r="L104" s="134"/>
      <c r="M104" s="134"/>
      <c r="N104" s="425">
        <f>N356</f>
        <v>0</v>
      </c>
      <c r="O104" s="458"/>
      <c r="P104" s="458"/>
      <c r="Q104" s="458"/>
      <c r="R104" s="135"/>
      <c r="T104" s="136"/>
      <c r="U104" s="136"/>
    </row>
    <row r="105" spans="2:21" s="7" customFormat="1" ht="19.899999999999999" customHeight="1">
      <c r="B105" s="133"/>
      <c r="C105" s="134"/>
      <c r="D105" s="103" t="s">
        <v>127</v>
      </c>
      <c r="E105" s="134"/>
      <c r="F105" s="134"/>
      <c r="G105" s="134"/>
      <c r="H105" s="134"/>
      <c r="I105" s="134"/>
      <c r="J105" s="134"/>
      <c r="K105" s="134"/>
      <c r="L105" s="134"/>
      <c r="M105" s="134"/>
      <c r="N105" s="425">
        <f>N380</f>
        <v>0</v>
      </c>
      <c r="O105" s="458"/>
      <c r="P105" s="458"/>
      <c r="Q105" s="458"/>
      <c r="R105" s="135"/>
      <c r="T105" s="136"/>
      <c r="U105" s="136"/>
    </row>
    <row r="106" spans="2:21" s="7" customFormat="1" ht="19.899999999999999" customHeight="1">
      <c r="B106" s="133"/>
      <c r="C106" s="134"/>
      <c r="D106" s="103" t="s">
        <v>128</v>
      </c>
      <c r="E106" s="134"/>
      <c r="F106" s="134"/>
      <c r="G106" s="134"/>
      <c r="H106" s="134"/>
      <c r="I106" s="134"/>
      <c r="J106" s="134"/>
      <c r="K106" s="134"/>
      <c r="L106" s="134"/>
      <c r="M106" s="134"/>
      <c r="N106" s="425">
        <f>N382</f>
        <v>0</v>
      </c>
      <c r="O106" s="458"/>
      <c r="P106" s="458"/>
      <c r="Q106" s="458"/>
      <c r="R106" s="135"/>
      <c r="T106" s="136"/>
      <c r="U106" s="136"/>
    </row>
    <row r="107" spans="2:21" s="7" customFormat="1" ht="19.899999999999999" customHeight="1">
      <c r="B107" s="133"/>
      <c r="C107" s="134"/>
      <c r="D107" s="103" t="s">
        <v>129</v>
      </c>
      <c r="E107" s="134"/>
      <c r="F107" s="134"/>
      <c r="G107" s="134"/>
      <c r="H107" s="134"/>
      <c r="I107" s="134"/>
      <c r="J107" s="134"/>
      <c r="K107" s="134"/>
      <c r="L107" s="134"/>
      <c r="M107" s="134"/>
      <c r="N107" s="425">
        <f>N395</f>
        <v>0</v>
      </c>
      <c r="O107" s="458"/>
      <c r="P107" s="458"/>
      <c r="Q107" s="458"/>
      <c r="R107" s="135"/>
      <c r="T107" s="136"/>
      <c r="U107" s="136"/>
    </row>
    <row r="108" spans="2:21" s="7" customFormat="1" ht="19.899999999999999" customHeight="1">
      <c r="B108" s="133"/>
      <c r="C108" s="134"/>
      <c r="D108" s="103" t="s">
        <v>130</v>
      </c>
      <c r="E108" s="134"/>
      <c r="F108" s="134"/>
      <c r="G108" s="134"/>
      <c r="H108" s="134"/>
      <c r="I108" s="134"/>
      <c r="J108" s="134"/>
      <c r="K108" s="134"/>
      <c r="L108" s="134"/>
      <c r="M108" s="134"/>
      <c r="N108" s="425">
        <f>N408</f>
        <v>0</v>
      </c>
      <c r="O108" s="458"/>
      <c r="P108" s="458"/>
      <c r="Q108" s="458"/>
      <c r="R108" s="135"/>
      <c r="T108" s="136"/>
      <c r="U108" s="136"/>
    </row>
    <row r="109" spans="2:21" s="7" customFormat="1" ht="19.899999999999999" customHeight="1">
      <c r="B109" s="133"/>
      <c r="C109" s="134"/>
      <c r="D109" s="103" t="s">
        <v>131</v>
      </c>
      <c r="E109" s="134"/>
      <c r="F109" s="134"/>
      <c r="G109" s="134"/>
      <c r="H109" s="134"/>
      <c r="I109" s="134"/>
      <c r="J109" s="134"/>
      <c r="K109" s="134"/>
      <c r="L109" s="134"/>
      <c r="M109" s="134"/>
      <c r="N109" s="425">
        <f>N419</f>
        <v>0</v>
      </c>
      <c r="O109" s="458"/>
      <c r="P109" s="458"/>
      <c r="Q109" s="458"/>
      <c r="R109" s="135"/>
      <c r="T109" s="136"/>
      <c r="U109" s="136"/>
    </row>
    <row r="110" spans="2:21" s="7" customFormat="1" ht="19.899999999999999" customHeight="1">
      <c r="B110" s="133"/>
      <c r="C110" s="134"/>
      <c r="D110" s="103" t="s">
        <v>132</v>
      </c>
      <c r="E110" s="134"/>
      <c r="F110" s="134"/>
      <c r="G110" s="134"/>
      <c r="H110" s="134"/>
      <c r="I110" s="134"/>
      <c r="J110" s="134"/>
      <c r="K110" s="134"/>
      <c r="L110" s="134"/>
      <c r="M110" s="134"/>
      <c r="N110" s="425">
        <f>N426</f>
        <v>0</v>
      </c>
      <c r="O110" s="458"/>
      <c r="P110" s="458"/>
      <c r="Q110" s="458"/>
      <c r="R110" s="135"/>
      <c r="T110" s="136"/>
      <c r="U110" s="136"/>
    </row>
    <row r="111" spans="2:21" s="6" customFormat="1" ht="24.95" customHeight="1">
      <c r="B111" s="128"/>
      <c r="C111" s="129"/>
      <c r="D111" s="130" t="s">
        <v>133</v>
      </c>
      <c r="E111" s="129"/>
      <c r="F111" s="129"/>
      <c r="G111" s="129"/>
      <c r="H111" s="129"/>
      <c r="I111" s="129"/>
      <c r="J111" s="129"/>
      <c r="K111" s="129"/>
      <c r="L111" s="129"/>
      <c r="M111" s="129"/>
      <c r="N111" s="456">
        <f>N431</f>
        <v>0</v>
      </c>
      <c r="O111" s="457"/>
      <c r="P111" s="457"/>
      <c r="Q111" s="457"/>
      <c r="R111" s="131"/>
      <c r="T111" s="132"/>
      <c r="U111" s="132"/>
    </row>
    <row r="112" spans="2:21" s="7" customFormat="1" ht="19.899999999999999" customHeight="1">
      <c r="B112" s="133"/>
      <c r="C112" s="134"/>
      <c r="D112" s="103" t="s">
        <v>134</v>
      </c>
      <c r="E112" s="134"/>
      <c r="F112" s="134"/>
      <c r="G112" s="134"/>
      <c r="H112" s="134"/>
      <c r="I112" s="134"/>
      <c r="J112" s="134"/>
      <c r="K112" s="134"/>
      <c r="L112" s="134"/>
      <c r="M112" s="134"/>
      <c r="N112" s="425">
        <f>N432</f>
        <v>0</v>
      </c>
      <c r="O112" s="458"/>
      <c r="P112" s="458"/>
      <c r="Q112" s="458"/>
      <c r="R112" s="135"/>
      <c r="T112" s="136"/>
      <c r="U112" s="136"/>
    </row>
    <row r="113" spans="2:65" s="6" customFormat="1" ht="21.75" customHeight="1">
      <c r="B113" s="128"/>
      <c r="C113" s="129"/>
      <c r="D113" s="130" t="s">
        <v>135</v>
      </c>
      <c r="E113" s="129"/>
      <c r="F113" s="129"/>
      <c r="G113" s="129"/>
      <c r="H113" s="129"/>
      <c r="I113" s="129"/>
      <c r="J113" s="129"/>
      <c r="K113" s="129"/>
      <c r="L113" s="129"/>
      <c r="M113" s="129"/>
      <c r="N113" s="459">
        <f>N434</f>
        <v>0</v>
      </c>
      <c r="O113" s="457"/>
      <c r="P113" s="457"/>
      <c r="Q113" s="457"/>
      <c r="R113" s="131"/>
      <c r="T113" s="132"/>
      <c r="U113" s="132"/>
    </row>
    <row r="114" spans="2:65" s="1" customFormat="1" ht="21.7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  <c r="T114" s="126"/>
      <c r="U114" s="126"/>
    </row>
    <row r="115" spans="2:65" s="1" customFormat="1" ht="29.25" customHeight="1">
      <c r="B115" s="36"/>
      <c r="C115" s="127" t="s">
        <v>136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455">
        <f>ROUND(N116+N117+N118+N119+N120+N121,2)</f>
        <v>0</v>
      </c>
      <c r="O115" s="460"/>
      <c r="P115" s="460"/>
      <c r="Q115" s="460"/>
      <c r="R115" s="38"/>
      <c r="T115" s="137"/>
      <c r="U115" s="138" t="s">
        <v>42</v>
      </c>
    </row>
    <row r="116" spans="2:65" s="1" customFormat="1" ht="18" customHeight="1">
      <c r="B116" s="36"/>
      <c r="C116" s="37"/>
      <c r="D116" s="426" t="s">
        <v>137</v>
      </c>
      <c r="E116" s="427"/>
      <c r="F116" s="427"/>
      <c r="G116" s="427"/>
      <c r="H116" s="427"/>
      <c r="I116" s="37"/>
      <c r="J116" s="37"/>
      <c r="K116" s="37"/>
      <c r="L116" s="37"/>
      <c r="M116" s="37"/>
      <c r="N116" s="428">
        <f>ROUND(N88*T116,2)</f>
        <v>0</v>
      </c>
      <c r="O116" s="425"/>
      <c r="P116" s="425"/>
      <c r="Q116" s="425"/>
      <c r="R116" s="38"/>
      <c r="S116" s="139"/>
      <c r="T116" s="140"/>
      <c r="U116" s="141" t="s">
        <v>45</v>
      </c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42" t="s">
        <v>138</v>
      </c>
      <c r="AZ116" s="139"/>
      <c r="BA116" s="139"/>
      <c r="BB116" s="139"/>
      <c r="BC116" s="139"/>
      <c r="BD116" s="139"/>
      <c r="BE116" s="143">
        <f t="shared" ref="BE116:BE121" si="0">IF(U116="základná",N116,0)</f>
        <v>0</v>
      </c>
      <c r="BF116" s="143">
        <f t="shared" ref="BF116:BF121" si="1">IF(U116="znížená",N116,0)</f>
        <v>0</v>
      </c>
      <c r="BG116" s="143">
        <f t="shared" ref="BG116:BG121" si="2">IF(U116="zákl. prenesená",N116,0)</f>
        <v>0</v>
      </c>
      <c r="BH116" s="143">
        <f t="shared" ref="BH116:BH121" si="3">IF(U116="zníž. prenesená",N116,0)</f>
        <v>0</v>
      </c>
      <c r="BI116" s="143">
        <f t="shared" ref="BI116:BI121" si="4">IF(U116="nulová",N116,0)</f>
        <v>0</v>
      </c>
      <c r="BJ116" s="142" t="s">
        <v>139</v>
      </c>
      <c r="BK116" s="139"/>
      <c r="BL116" s="139"/>
      <c r="BM116" s="139"/>
    </row>
    <row r="117" spans="2:65" s="1" customFormat="1" ht="18" customHeight="1">
      <c r="B117" s="36"/>
      <c r="C117" s="37"/>
      <c r="D117" s="426" t="s">
        <v>140</v>
      </c>
      <c r="E117" s="427"/>
      <c r="F117" s="427"/>
      <c r="G117" s="427"/>
      <c r="H117" s="427"/>
      <c r="I117" s="37"/>
      <c r="J117" s="37"/>
      <c r="K117" s="37"/>
      <c r="L117" s="37"/>
      <c r="M117" s="37"/>
      <c r="N117" s="428">
        <f>ROUND(N88*T117,2)</f>
        <v>0</v>
      </c>
      <c r="O117" s="425"/>
      <c r="P117" s="425"/>
      <c r="Q117" s="425"/>
      <c r="R117" s="38"/>
      <c r="S117" s="139"/>
      <c r="T117" s="140"/>
      <c r="U117" s="141" t="s">
        <v>45</v>
      </c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42" t="s">
        <v>138</v>
      </c>
      <c r="AZ117" s="139"/>
      <c r="BA117" s="139"/>
      <c r="BB117" s="139"/>
      <c r="BC117" s="139"/>
      <c r="BD117" s="139"/>
      <c r="BE117" s="143">
        <f t="shared" si="0"/>
        <v>0</v>
      </c>
      <c r="BF117" s="143">
        <f t="shared" si="1"/>
        <v>0</v>
      </c>
      <c r="BG117" s="143">
        <f t="shared" si="2"/>
        <v>0</v>
      </c>
      <c r="BH117" s="143">
        <f t="shared" si="3"/>
        <v>0</v>
      </c>
      <c r="BI117" s="143">
        <f t="shared" si="4"/>
        <v>0</v>
      </c>
      <c r="BJ117" s="142" t="s">
        <v>139</v>
      </c>
      <c r="BK117" s="139"/>
      <c r="BL117" s="139"/>
      <c r="BM117" s="139"/>
    </row>
    <row r="118" spans="2:65" s="1" customFormat="1" ht="18" customHeight="1">
      <c r="B118" s="36"/>
      <c r="C118" s="37"/>
      <c r="D118" s="426" t="s">
        <v>141</v>
      </c>
      <c r="E118" s="427"/>
      <c r="F118" s="427"/>
      <c r="G118" s="427"/>
      <c r="H118" s="427"/>
      <c r="I118" s="37"/>
      <c r="J118" s="37"/>
      <c r="K118" s="37"/>
      <c r="L118" s="37"/>
      <c r="M118" s="37"/>
      <c r="N118" s="428">
        <f>ROUND(N88*T118,2)</f>
        <v>0</v>
      </c>
      <c r="O118" s="425"/>
      <c r="P118" s="425"/>
      <c r="Q118" s="425"/>
      <c r="R118" s="38"/>
      <c r="S118" s="139"/>
      <c r="T118" s="140"/>
      <c r="U118" s="141" t="s">
        <v>45</v>
      </c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42" t="s">
        <v>138</v>
      </c>
      <c r="AZ118" s="139"/>
      <c r="BA118" s="139"/>
      <c r="BB118" s="139"/>
      <c r="BC118" s="139"/>
      <c r="BD118" s="139"/>
      <c r="BE118" s="143">
        <f t="shared" si="0"/>
        <v>0</v>
      </c>
      <c r="BF118" s="143">
        <f t="shared" si="1"/>
        <v>0</v>
      </c>
      <c r="BG118" s="143">
        <f t="shared" si="2"/>
        <v>0</v>
      </c>
      <c r="BH118" s="143">
        <f t="shared" si="3"/>
        <v>0</v>
      </c>
      <c r="BI118" s="143">
        <f t="shared" si="4"/>
        <v>0</v>
      </c>
      <c r="BJ118" s="142" t="s">
        <v>139</v>
      </c>
      <c r="BK118" s="139"/>
      <c r="BL118" s="139"/>
      <c r="BM118" s="139"/>
    </row>
    <row r="119" spans="2:65" s="1" customFormat="1" ht="18" customHeight="1">
      <c r="B119" s="36"/>
      <c r="C119" s="37"/>
      <c r="D119" s="426" t="s">
        <v>142</v>
      </c>
      <c r="E119" s="427"/>
      <c r="F119" s="427"/>
      <c r="G119" s="427"/>
      <c r="H119" s="427"/>
      <c r="I119" s="37"/>
      <c r="J119" s="37"/>
      <c r="K119" s="37"/>
      <c r="L119" s="37"/>
      <c r="M119" s="37"/>
      <c r="N119" s="428">
        <f>ROUND(N88*T119,2)</f>
        <v>0</v>
      </c>
      <c r="O119" s="425"/>
      <c r="P119" s="425"/>
      <c r="Q119" s="425"/>
      <c r="R119" s="38"/>
      <c r="S119" s="139"/>
      <c r="T119" s="140"/>
      <c r="U119" s="141" t="s">
        <v>45</v>
      </c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42" t="s">
        <v>138</v>
      </c>
      <c r="AZ119" s="139"/>
      <c r="BA119" s="139"/>
      <c r="BB119" s="139"/>
      <c r="BC119" s="139"/>
      <c r="BD119" s="139"/>
      <c r="BE119" s="143">
        <f t="shared" si="0"/>
        <v>0</v>
      </c>
      <c r="BF119" s="143">
        <f t="shared" si="1"/>
        <v>0</v>
      </c>
      <c r="BG119" s="143">
        <f t="shared" si="2"/>
        <v>0</v>
      </c>
      <c r="BH119" s="143">
        <f t="shared" si="3"/>
        <v>0</v>
      </c>
      <c r="BI119" s="143">
        <f t="shared" si="4"/>
        <v>0</v>
      </c>
      <c r="BJ119" s="142" t="s">
        <v>139</v>
      </c>
      <c r="BK119" s="139"/>
      <c r="BL119" s="139"/>
      <c r="BM119" s="139"/>
    </row>
    <row r="120" spans="2:65" s="1" customFormat="1" ht="18" customHeight="1">
      <c r="B120" s="36"/>
      <c r="C120" s="37"/>
      <c r="D120" s="426" t="s">
        <v>143</v>
      </c>
      <c r="E120" s="427"/>
      <c r="F120" s="427"/>
      <c r="G120" s="427"/>
      <c r="H120" s="427"/>
      <c r="I120" s="37"/>
      <c r="J120" s="37"/>
      <c r="K120" s="37"/>
      <c r="L120" s="37"/>
      <c r="M120" s="37"/>
      <c r="N120" s="428">
        <f>ROUND(N88*T120,2)</f>
        <v>0</v>
      </c>
      <c r="O120" s="425"/>
      <c r="P120" s="425"/>
      <c r="Q120" s="425"/>
      <c r="R120" s="38"/>
      <c r="S120" s="139"/>
      <c r="T120" s="140"/>
      <c r="U120" s="141" t="s">
        <v>45</v>
      </c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42" t="s">
        <v>138</v>
      </c>
      <c r="AZ120" s="139"/>
      <c r="BA120" s="139"/>
      <c r="BB120" s="139"/>
      <c r="BC120" s="139"/>
      <c r="BD120" s="139"/>
      <c r="BE120" s="143">
        <f t="shared" si="0"/>
        <v>0</v>
      </c>
      <c r="BF120" s="143">
        <f t="shared" si="1"/>
        <v>0</v>
      </c>
      <c r="BG120" s="143">
        <f t="shared" si="2"/>
        <v>0</v>
      </c>
      <c r="BH120" s="143">
        <f t="shared" si="3"/>
        <v>0</v>
      </c>
      <c r="BI120" s="143">
        <f t="shared" si="4"/>
        <v>0</v>
      </c>
      <c r="BJ120" s="142" t="s">
        <v>139</v>
      </c>
      <c r="BK120" s="139"/>
      <c r="BL120" s="139"/>
      <c r="BM120" s="139"/>
    </row>
    <row r="121" spans="2:65" s="1" customFormat="1" ht="18" customHeight="1">
      <c r="B121" s="36"/>
      <c r="C121" s="37"/>
      <c r="D121" s="103" t="s">
        <v>144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428">
        <f>ROUND(N88*T121,2)</f>
        <v>0</v>
      </c>
      <c r="O121" s="425"/>
      <c r="P121" s="425"/>
      <c r="Q121" s="425"/>
      <c r="R121" s="38"/>
      <c r="S121" s="139"/>
      <c r="T121" s="144"/>
      <c r="U121" s="145" t="s">
        <v>45</v>
      </c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42" t="s">
        <v>145</v>
      </c>
      <c r="AZ121" s="139"/>
      <c r="BA121" s="139"/>
      <c r="BB121" s="139"/>
      <c r="BC121" s="139"/>
      <c r="BD121" s="139"/>
      <c r="BE121" s="143">
        <f t="shared" si="0"/>
        <v>0</v>
      </c>
      <c r="BF121" s="143">
        <f t="shared" si="1"/>
        <v>0</v>
      </c>
      <c r="BG121" s="143">
        <f t="shared" si="2"/>
        <v>0</v>
      </c>
      <c r="BH121" s="143">
        <f t="shared" si="3"/>
        <v>0</v>
      </c>
      <c r="BI121" s="143">
        <f t="shared" si="4"/>
        <v>0</v>
      </c>
      <c r="BJ121" s="142" t="s">
        <v>139</v>
      </c>
      <c r="BK121" s="139"/>
      <c r="BL121" s="139"/>
      <c r="BM121" s="139"/>
    </row>
    <row r="122" spans="2:65" s="1" customFormat="1"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8"/>
      <c r="T122" s="126"/>
      <c r="U122" s="126"/>
    </row>
    <row r="123" spans="2:65" s="1" customFormat="1" ht="29.25" customHeight="1">
      <c r="B123" s="36"/>
      <c r="C123" s="114" t="s">
        <v>96</v>
      </c>
      <c r="D123" s="115"/>
      <c r="E123" s="115"/>
      <c r="F123" s="115"/>
      <c r="G123" s="115"/>
      <c r="H123" s="115"/>
      <c r="I123" s="115"/>
      <c r="J123" s="115"/>
      <c r="K123" s="115"/>
      <c r="L123" s="429">
        <f>ROUND(SUM(N88+N115),2)</f>
        <v>0</v>
      </c>
      <c r="M123" s="429"/>
      <c r="N123" s="429"/>
      <c r="O123" s="429"/>
      <c r="P123" s="429"/>
      <c r="Q123" s="429"/>
      <c r="R123" s="38"/>
      <c r="T123" s="126"/>
      <c r="U123" s="126"/>
    </row>
    <row r="124" spans="2:65" s="1" customFormat="1" ht="6.95" customHeight="1">
      <c r="B124" s="60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2"/>
      <c r="T124" s="126"/>
      <c r="U124" s="126"/>
    </row>
    <row r="128" spans="2:65" s="1" customFormat="1" ht="6.95" customHeight="1">
      <c r="B128" s="63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5"/>
    </row>
    <row r="129" spans="2:65" s="1" customFormat="1" ht="36.950000000000003" customHeight="1">
      <c r="B129" s="36"/>
      <c r="C129" s="397" t="s">
        <v>146</v>
      </c>
      <c r="D129" s="444"/>
      <c r="E129" s="444"/>
      <c r="F129" s="444"/>
      <c r="G129" s="444"/>
      <c r="H129" s="444"/>
      <c r="I129" s="444"/>
      <c r="J129" s="444"/>
      <c r="K129" s="444"/>
      <c r="L129" s="444"/>
      <c r="M129" s="444"/>
      <c r="N129" s="444"/>
      <c r="O129" s="444"/>
      <c r="P129" s="444"/>
      <c r="Q129" s="444"/>
      <c r="R129" s="38"/>
    </row>
    <row r="130" spans="2:65" s="1" customFormat="1" ht="6.95" customHeight="1"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8"/>
    </row>
    <row r="131" spans="2:65" s="1" customFormat="1" ht="30" customHeight="1">
      <c r="B131" s="36"/>
      <c r="C131" s="31" t="s">
        <v>17</v>
      </c>
      <c r="D131" s="37"/>
      <c r="E131" s="37"/>
      <c r="F131" s="442" t="str">
        <f>F6</f>
        <v>KOMUNITNÉ  CENTRUM  v  LEMEŠANOCH</v>
      </c>
      <c r="G131" s="443"/>
      <c r="H131" s="443"/>
      <c r="I131" s="443"/>
      <c r="J131" s="443"/>
      <c r="K131" s="443"/>
      <c r="L131" s="443"/>
      <c r="M131" s="443"/>
      <c r="N131" s="443"/>
      <c r="O131" s="443"/>
      <c r="P131" s="443"/>
      <c r="Q131" s="37"/>
      <c r="R131" s="38"/>
    </row>
    <row r="132" spans="2:65" s="1" customFormat="1" ht="36.950000000000003" customHeight="1">
      <c r="B132" s="36"/>
      <c r="C132" s="70" t="s">
        <v>103</v>
      </c>
      <c r="D132" s="37"/>
      <c r="E132" s="37"/>
      <c r="F132" s="432" t="str">
        <f>F7</f>
        <v>366/1 - SO  -  01  KOMUNITNÉ  CENTRUM</v>
      </c>
      <c r="G132" s="444"/>
      <c r="H132" s="444"/>
      <c r="I132" s="444"/>
      <c r="J132" s="444"/>
      <c r="K132" s="444"/>
      <c r="L132" s="444"/>
      <c r="M132" s="444"/>
      <c r="N132" s="444"/>
      <c r="O132" s="444"/>
      <c r="P132" s="444"/>
      <c r="Q132" s="37"/>
      <c r="R132" s="38"/>
    </row>
    <row r="133" spans="2:65" s="1" customFormat="1" ht="6.95" customHeight="1">
      <c r="B133" s="36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8"/>
    </row>
    <row r="134" spans="2:65" s="1" customFormat="1" ht="18" customHeight="1">
      <c r="B134" s="36"/>
      <c r="C134" s="31" t="s">
        <v>22</v>
      </c>
      <c r="D134" s="37"/>
      <c r="E134" s="37"/>
      <c r="F134" s="29" t="str">
        <f>F9</f>
        <v xml:space="preserve"> LEMEŠANY</v>
      </c>
      <c r="G134" s="37"/>
      <c r="H134" s="37"/>
      <c r="I134" s="37"/>
      <c r="J134" s="37"/>
      <c r="K134" s="31" t="s">
        <v>24</v>
      </c>
      <c r="L134" s="37"/>
      <c r="M134" s="446" t="str">
        <f>IF(O9="","",O9)</f>
        <v>1.11.2018</v>
      </c>
      <c r="N134" s="446"/>
      <c r="O134" s="446"/>
      <c r="P134" s="446"/>
      <c r="Q134" s="37"/>
      <c r="R134" s="38"/>
    </row>
    <row r="135" spans="2:65" s="1" customFormat="1" ht="6.95" customHeight="1">
      <c r="B135" s="36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8"/>
    </row>
    <row r="136" spans="2:65" s="1" customFormat="1" ht="15">
      <c r="B136" s="36"/>
      <c r="C136" s="31" t="s">
        <v>26</v>
      </c>
      <c r="D136" s="37"/>
      <c r="E136" s="37"/>
      <c r="F136" s="29" t="str">
        <f>E12</f>
        <v>obec LEMEŠANY</v>
      </c>
      <c r="G136" s="37"/>
      <c r="H136" s="37"/>
      <c r="I136" s="37"/>
      <c r="J136" s="37"/>
      <c r="K136" s="31" t="s">
        <v>32</v>
      </c>
      <c r="L136" s="37"/>
      <c r="M136" s="401" t="str">
        <f>E18</f>
        <v>ARCHIKON  Letná 40 , Košice</v>
      </c>
      <c r="N136" s="401"/>
      <c r="O136" s="401"/>
      <c r="P136" s="401"/>
      <c r="Q136" s="401"/>
      <c r="R136" s="38"/>
    </row>
    <row r="137" spans="2:65" s="1" customFormat="1" ht="14.45" customHeight="1">
      <c r="B137" s="36"/>
      <c r="C137" s="31" t="s">
        <v>30</v>
      </c>
      <c r="D137" s="37"/>
      <c r="E137" s="37"/>
      <c r="F137" s="29" t="str">
        <f>IF(E15="","",E15)</f>
        <v>Vyplň údaj</v>
      </c>
      <c r="G137" s="37"/>
      <c r="H137" s="37"/>
      <c r="I137" s="37"/>
      <c r="J137" s="37"/>
      <c r="K137" s="31" t="s">
        <v>36</v>
      </c>
      <c r="L137" s="37"/>
      <c r="M137" s="401" t="str">
        <f>E21</f>
        <v>Semancová  M.</v>
      </c>
      <c r="N137" s="401"/>
      <c r="O137" s="401"/>
      <c r="P137" s="401"/>
      <c r="Q137" s="401"/>
      <c r="R137" s="38"/>
    </row>
    <row r="138" spans="2:65" s="1" customFormat="1" ht="10.35" customHeight="1">
      <c r="B138" s="36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8"/>
    </row>
    <row r="139" spans="2:65" s="8" customFormat="1" ht="29.25" customHeight="1">
      <c r="B139" s="146"/>
      <c r="C139" s="147" t="s">
        <v>147</v>
      </c>
      <c r="D139" s="148" t="s">
        <v>148</v>
      </c>
      <c r="E139" s="148" t="s">
        <v>60</v>
      </c>
      <c r="F139" s="461" t="s">
        <v>149</v>
      </c>
      <c r="G139" s="461"/>
      <c r="H139" s="461"/>
      <c r="I139" s="461"/>
      <c r="J139" s="148" t="s">
        <v>150</v>
      </c>
      <c r="K139" s="148" t="s">
        <v>151</v>
      </c>
      <c r="L139" s="461" t="s">
        <v>152</v>
      </c>
      <c r="M139" s="461"/>
      <c r="N139" s="461" t="s">
        <v>108</v>
      </c>
      <c r="O139" s="461"/>
      <c r="P139" s="461"/>
      <c r="Q139" s="462"/>
      <c r="R139" s="149"/>
      <c r="T139" s="81" t="s">
        <v>153</v>
      </c>
      <c r="U139" s="82" t="s">
        <v>42</v>
      </c>
      <c r="V139" s="82" t="s">
        <v>154</v>
      </c>
      <c r="W139" s="82" t="s">
        <v>155</v>
      </c>
      <c r="X139" s="82" t="s">
        <v>156</v>
      </c>
      <c r="Y139" s="82" t="s">
        <v>157</v>
      </c>
      <c r="Z139" s="82" t="s">
        <v>158</v>
      </c>
      <c r="AA139" s="83" t="s">
        <v>159</v>
      </c>
    </row>
    <row r="140" spans="2:65" s="1" customFormat="1" ht="29.25" customHeight="1">
      <c r="B140" s="36"/>
      <c r="C140" s="85" t="s">
        <v>105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486">
        <f>BK140</f>
        <v>0</v>
      </c>
      <c r="O140" s="487"/>
      <c r="P140" s="487"/>
      <c r="Q140" s="487"/>
      <c r="R140" s="38"/>
      <c r="T140" s="84"/>
      <c r="U140" s="52"/>
      <c r="V140" s="52"/>
      <c r="W140" s="150">
        <f>W141+W280+W431+W434</f>
        <v>0</v>
      </c>
      <c r="X140" s="52"/>
      <c r="Y140" s="150">
        <f>Y141+Y280+Y431+Y434</f>
        <v>427.27647273000008</v>
      </c>
      <c r="Z140" s="52"/>
      <c r="AA140" s="151">
        <f>AA141+AA280+AA431+AA434</f>
        <v>405.84311500000013</v>
      </c>
      <c r="AT140" s="20" t="s">
        <v>77</v>
      </c>
      <c r="AU140" s="20" t="s">
        <v>110</v>
      </c>
      <c r="BK140" s="152">
        <f>BK141+BK280+BK431+BK434</f>
        <v>0</v>
      </c>
    </row>
    <row r="141" spans="2:65" s="9" customFormat="1" ht="37.35" customHeight="1">
      <c r="B141" s="153"/>
      <c r="C141" s="154"/>
      <c r="D141" s="155" t="s">
        <v>111</v>
      </c>
      <c r="E141" s="155"/>
      <c r="F141" s="155"/>
      <c r="G141" s="155"/>
      <c r="H141" s="155"/>
      <c r="I141" s="155"/>
      <c r="J141" s="155"/>
      <c r="K141" s="155"/>
      <c r="L141" s="155"/>
      <c r="M141" s="155"/>
      <c r="N141" s="459">
        <f>BK141</f>
        <v>0</v>
      </c>
      <c r="O141" s="482"/>
      <c r="P141" s="482"/>
      <c r="Q141" s="482"/>
      <c r="R141" s="156"/>
      <c r="T141" s="157"/>
      <c r="U141" s="154"/>
      <c r="V141" s="154"/>
      <c r="W141" s="158">
        <f>W142+W148+W153+W204+W278</f>
        <v>0</v>
      </c>
      <c r="X141" s="154"/>
      <c r="Y141" s="158">
        <f>Y142+Y148+Y153+Y204+Y278</f>
        <v>402.56278003000006</v>
      </c>
      <c r="Z141" s="154"/>
      <c r="AA141" s="159">
        <f>AA142+AA148+AA153+AA204+AA278</f>
        <v>394.23395500000015</v>
      </c>
      <c r="AR141" s="160" t="s">
        <v>86</v>
      </c>
      <c r="AT141" s="161" t="s">
        <v>77</v>
      </c>
      <c r="AU141" s="161" t="s">
        <v>78</v>
      </c>
      <c r="AY141" s="160" t="s">
        <v>160</v>
      </c>
      <c r="BK141" s="162">
        <f>BK142+BK148+BK153+BK204+BK278</f>
        <v>0</v>
      </c>
    </row>
    <row r="142" spans="2:65" s="9" customFormat="1" ht="19.899999999999999" customHeight="1">
      <c r="B142" s="153"/>
      <c r="C142" s="154"/>
      <c r="D142" s="163" t="s">
        <v>112</v>
      </c>
      <c r="E142" s="163"/>
      <c r="F142" s="163"/>
      <c r="G142" s="163"/>
      <c r="H142" s="163"/>
      <c r="I142" s="163"/>
      <c r="J142" s="163"/>
      <c r="K142" s="163"/>
      <c r="L142" s="163"/>
      <c r="M142" s="163"/>
      <c r="N142" s="479">
        <f>BK142</f>
        <v>0</v>
      </c>
      <c r="O142" s="480"/>
      <c r="P142" s="480"/>
      <c r="Q142" s="480"/>
      <c r="R142" s="156"/>
      <c r="T142" s="157"/>
      <c r="U142" s="154"/>
      <c r="V142" s="154"/>
      <c r="W142" s="158">
        <f>SUM(W143:W147)</f>
        <v>0</v>
      </c>
      <c r="X142" s="154"/>
      <c r="Y142" s="158">
        <f>SUM(Y143:Y147)</f>
        <v>0</v>
      </c>
      <c r="Z142" s="154"/>
      <c r="AA142" s="159">
        <f>SUM(AA143:AA147)</f>
        <v>0</v>
      </c>
      <c r="AR142" s="160" t="s">
        <v>86</v>
      </c>
      <c r="AT142" s="161" t="s">
        <v>77</v>
      </c>
      <c r="AU142" s="161" t="s">
        <v>86</v>
      </c>
      <c r="AY142" s="160" t="s">
        <v>160</v>
      </c>
      <c r="BK142" s="162">
        <f>SUM(BK143:BK147)</f>
        <v>0</v>
      </c>
    </row>
    <row r="143" spans="2:65" s="1" customFormat="1" ht="25.5" customHeight="1">
      <c r="B143" s="36"/>
      <c r="C143" s="164" t="s">
        <v>86</v>
      </c>
      <c r="D143" s="164" t="s">
        <v>161</v>
      </c>
      <c r="E143" s="165" t="s">
        <v>162</v>
      </c>
      <c r="F143" s="463" t="s">
        <v>163</v>
      </c>
      <c r="G143" s="463"/>
      <c r="H143" s="463"/>
      <c r="I143" s="463"/>
      <c r="J143" s="166" t="s">
        <v>164</v>
      </c>
      <c r="K143" s="167">
        <v>17.422000000000001</v>
      </c>
      <c r="L143" s="464">
        <v>0</v>
      </c>
      <c r="M143" s="465"/>
      <c r="N143" s="466">
        <f>ROUND(L143*K143,3)</f>
        <v>0</v>
      </c>
      <c r="O143" s="466"/>
      <c r="P143" s="466"/>
      <c r="Q143" s="466"/>
      <c r="R143" s="38"/>
      <c r="T143" s="169" t="s">
        <v>20</v>
      </c>
      <c r="U143" s="45" t="s">
        <v>45</v>
      </c>
      <c r="V143" s="37"/>
      <c r="W143" s="170">
        <f>V143*K143</f>
        <v>0</v>
      </c>
      <c r="X143" s="170">
        <v>0</v>
      </c>
      <c r="Y143" s="170">
        <f>X143*K143</f>
        <v>0</v>
      </c>
      <c r="Z143" s="170">
        <v>0</v>
      </c>
      <c r="AA143" s="171">
        <f>Z143*K143</f>
        <v>0</v>
      </c>
      <c r="AR143" s="20" t="s">
        <v>165</v>
      </c>
      <c r="AT143" s="20" t="s">
        <v>161</v>
      </c>
      <c r="AU143" s="20" t="s">
        <v>139</v>
      </c>
      <c r="AY143" s="20" t="s">
        <v>160</v>
      </c>
      <c r="BE143" s="107">
        <f>IF(U143="základná",N143,0)</f>
        <v>0</v>
      </c>
      <c r="BF143" s="107">
        <f>IF(U143="znížená",N143,0)</f>
        <v>0</v>
      </c>
      <c r="BG143" s="107">
        <f>IF(U143="zákl. prenesená",N143,0)</f>
        <v>0</v>
      </c>
      <c r="BH143" s="107">
        <f>IF(U143="zníž. prenesená",N143,0)</f>
        <v>0</v>
      </c>
      <c r="BI143" s="107">
        <f>IF(U143="nulová",N143,0)</f>
        <v>0</v>
      </c>
      <c r="BJ143" s="20" t="s">
        <v>139</v>
      </c>
      <c r="BK143" s="172">
        <f>ROUND(L143*K143,3)</f>
        <v>0</v>
      </c>
      <c r="BL143" s="20" t="s">
        <v>165</v>
      </c>
      <c r="BM143" s="20" t="s">
        <v>166</v>
      </c>
    </row>
    <row r="144" spans="2:65" s="10" customFormat="1" ht="16.5" customHeight="1">
      <c r="B144" s="173"/>
      <c r="C144" s="174"/>
      <c r="D144" s="174"/>
      <c r="E144" s="175" t="s">
        <v>20</v>
      </c>
      <c r="F144" s="467" t="s">
        <v>167</v>
      </c>
      <c r="G144" s="468"/>
      <c r="H144" s="468"/>
      <c r="I144" s="468"/>
      <c r="J144" s="174"/>
      <c r="K144" s="176">
        <v>17.422000000000001</v>
      </c>
      <c r="L144" s="174"/>
      <c r="M144" s="174"/>
      <c r="N144" s="174"/>
      <c r="O144" s="174"/>
      <c r="P144" s="174"/>
      <c r="Q144" s="174"/>
      <c r="R144" s="177"/>
      <c r="T144" s="178"/>
      <c r="U144" s="174"/>
      <c r="V144" s="174"/>
      <c r="W144" s="174"/>
      <c r="X144" s="174"/>
      <c r="Y144" s="174"/>
      <c r="Z144" s="174"/>
      <c r="AA144" s="179"/>
      <c r="AT144" s="180" t="s">
        <v>168</v>
      </c>
      <c r="AU144" s="180" t="s">
        <v>139</v>
      </c>
      <c r="AV144" s="10" t="s">
        <v>139</v>
      </c>
      <c r="AW144" s="10" t="s">
        <v>34</v>
      </c>
      <c r="AX144" s="10" t="s">
        <v>78</v>
      </c>
      <c r="AY144" s="180" t="s">
        <v>160</v>
      </c>
    </row>
    <row r="145" spans="2:65" s="11" customFormat="1" ht="16.5" customHeight="1">
      <c r="B145" s="181"/>
      <c r="C145" s="182"/>
      <c r="D145" s="182"/>
      <c r="E145" s="183" t="s">
        <v>20</v>
      </c>
      <c r="F145" s="469" t="s">
        <v>169</v>
      </c>
      <c r="G145" s="470"/>
      <c r="H145" s="470"/>
      <c r="I145" s="470"/>
      <c r="J145" s="182"/>
      <c r="K145" s="184">
        <v>17.422000000000001</v>
      </c>
      <c r="L145" s="182"/>
      <c r="M145" s="182"/>
      <c r="N145" s="182"/>
      <c r="O145" s="182"/>
      <c r="P145" s="182"/>
      <c r="Q145" s="182"/>
      <c r="R145" s="185"/>
      <c r="T145" s="186"/>
      <c r="U145" s="182"/>
      <c r="V145" s="182"/>
      <c r="W145" s="182"/>
      <c r="X145" s="182"/>
      <c r="Y145" s="182"/>
      <c r="Z145" s="182"/>
      <c r="AA145" s="187"/>
      <c r="AT145" s="188" t="s">
        <v>168</v>
      </c>
      <c r="AU145" s="188" t="s">
        <v>139</v>
      </c>
      <c r="AV145" s="11" t="s">
        <v>165</v>
      </c>
      <c r="AW145" s="11" t="s">
        <v>34</v>
      </c>
      <c r="AX145" s="11" t="s">
        <v>86</v>
      </c>
      <c r="AY145" s="188" t="s">
        <v>160</v>
      </c>
    </row>
    <row r="146" spans="2:65" s="1" customFormat="1" ht="25.5" customHeight="1">
      <c r="B146" s="36"/>
      <c r="C146" s="164" t="s">
        <v>139</v>
      </c>
      <c r="D146" s="164" t="s">
        <v>161</v>
      </c>
      <c r="E146" s="165" t="s">
        <v>170</v>
      </c>
      <c r="F146" s="463" t="s">
        <v>171</v>
      </c>
      <c r="G146" s="463"/>
      <c r="H146" s="463"/>
      <c r="I146" s="463"/>
      <c r="J146" s="166" t="s">
        <v>164</v>
      </c>
      <c r="K146" s="167">
        <v>8.7110000000000003</v>
      </c>
      <c r="L146" s="464">
        <v>0</v>
      </c>
      <c r="M146" s="465"/>
      <c r="N146" s="466">
        <f>ROUND(L146*K146,3)</f>
        <v>0</v>
      </c>
      <c r="O146" s="466"/>
      <c r="P146" s="466"/>
      <c r="Q146" s="466"/>
      <c r="R146" s="38"/>
      <c r="T146" s="169" t="s">
        <v>20</v>
      </c>
      <c r="U146" s="45" t="s">
        <v>45</v>
      </c>
      <c r="V146" s="37"/>
      <c r="W146" s="170">
        <f>V146*K146</f>
        <v>0</v>
      </c>
      <c r="X146" s="170">
        <v>0</v>
      </c>
      <c r="Y146" s="170">
        <f>X146*K146</f>
        <v>0</v>
      </c>
      <c r="Z146" s="170">
        <v>0</v>
      </c>
      <c r="AA146" s="171">
        <f>Z146*K146</f>
        <v>0</v>
      </c>
      <c r="AR146" s="20" t="s">
        <v>165</v>
      </c>
      <c r="AT146" s="20" t="s">
        <v>161</v>
      </c>
      <c r="AU146" s="20" t="s">
        <v>139</v>
      </c>
      <c r="AY146" s="20" t="s">
        <v>160</v>
      </c>
      <c r="BE146" s="107">
        <f>IF(U146="základná",N146,0)</f>
        <v>0</v>
      </c>
      <c r="BF146" s="107">
        <f>IF(U146="znížená",N146,0)</f>
        <v>0</v>
      </c>
      <c r="BG146" s="107">
        <f>IF(U146="zákl. prenesená",N146,0)</f>
        <v>0</v>
      </c>
      <c r="BH146" s="107">
        <f>IF(U146="zníž. prenesená",N146,0)</f>
        <v>0</v>
      </c>
      <c r="BI146" s="107">
        <f>IF(U146="nulová",N146,0)</f>
        <v>0</v>
      </c>
      <c r="BJ146" s="20" t="s">
        <v>139</v>
      </c>
      <c r="BK146" s="172">
        <f>ROUND(L146*K146,3)</f>
        <v>0</v>
      </c>
      <c r="BL146" s="20" t="s">
        <v>165</v>
      </c>
      <c r="BM146" s="20" t="s">
        <v>172</v>
      </c>
    </row>
    <row r="147" spans="2:65" s="10" customFormat="1" ht="16.5" customHeight="1">
      <c r="B147" s="173"/>
      <c r="C147" s="174"/>
      <c r="D147" s="174"/>
      <c r="E147" s="175" t="s">
        <v>20</v>
      </c>
      <c r="F147" s="467" t="s">
        <v>173</v>
      </c>
      <c r="G147" s="468"/>
      <c r="H147" s="468"/>
      <c r="I147" s="468"/>
      <c r="J147" s="174"/>
      <c r="K147" s="176">
        <v>8.7110000000000003</v>
      </c>
      <c r="L147" s="174"/>
      <c r="M147" s="174"/>
      <c r="N147" s="174"/>
      <c r="O147" s="174"/>
      <c r="P147" s="174"/>
      <c r="Q147" s="174"/>
      <c r="R147" s="177"/>
      <c r="T147" s="178"/>
      <c r="U147" s="174"/>
      <c r="V147" s="174"/>
      <c r="W147" s="174"/>
      <c r="X147" s="174"/>
      <c r="Y147" s="174"/>
      <c r="Z147" s="174"/>
      <c r="AA147" s="179"/>
      <c r="AT147" s="180" t="s">
        <v>168</v>
      </c>
      <c r="AU147" s="180" t="s">
        <v>139</v>
      </c>
      <c r="AV147" s="10" t="s">
        <v>139</v>
      </c>
      <c r="AW147" s="10" t="s">
        <v>34</v>
      </c>
      <c r="AX147" s="10" t="s">
        <v>86</v>
      </c>
      <c r="AY147" s="180" t="s">
        <v>160</v>
      </c>
    </row>
    <row r="148" spans="2:65" s="9" customFormat="1" ht="29.85" customHeight="1">
      <c r="B148" s="153"/>
      <c r="C148" s="154"/>
      <c r="D148" s="163" t="s">
        <v>113</v>
      </c>
      <c r="E148" s="163"/>
      <c r="F148" s="163"/>
      <c r="G148" s="163"/>
      <c r="H148" s="163"/>
      <c r="I148" s="163"/>
      <c r="J148" s="163"/>
      <c r="K148" s="163"/>
      <c r="L148" s="163"/>
      <c r="M148" s="163"/>
      <c r="N148" s="479">
        <f>BK148</f>
        <v>0</v>
      </c>
      <c r="O148" s="480"/>
      <c r="P148" s="480"/>
      <c r="Q148" s="480"/>
      <c r="R148" s="156"/>
      <c r="T148" s="157"/>
      <c r="U148" s="154"/>
      <c r="V148" s="154"/>
      <c r="W148" s="158">
        <f>SUM(W149:W152)</f>
        <v>0</v>
      </c>
      <c r="X148" s="154"/>
      <c r="Y148" s="158">
        <f>SUM(Y149:Y152)</f>
        <v>15.259904280000001</v>
      </c>
      <c r="Z148" s="154"/>
      <c r="AA148" s="159">
        <f>SUM(AA149:AA152)</f>
        <v>0</v>
      </c>
      <c r="AR148" s="160" t="s">
        <v>86</v>
      </c>
      <c r="AT148" s="161" t="s">
        <v>77</v>
      </c>
      <c r="AU148" s="161" t="s">
        <v>86</v>
      </c>
      <c r="AY148" s="160" t="s">
        <v>160</v>
      </c>
      <c r="BK148" s="162">
        <f>SUM(BK149:BK152)</f>
        <v>0</v>
      </c>
    </row>
    <row r="149" spans="2:65" s="1" customFormat="1" ht="51" customHeight="1">
      <c r="B149" s="36"/>
      <c r="C149" s="164" t="s">
        <v>174</v>
      </c>
      <c r="D149" s="164" t="s">
        <v>161</v>
      </c>
      <c r="E149" s="165" t="s">
        <v>175</v>
      </c>
      <c r="F149" s="463" t="s">
        <v>176</v>
      </c>
      <c r="G149" s="463"/>
      <c r="H149" s="463"/>
      <c r="I149" s="463"/>
      <c r="J149" s="166" t="s">
        <v>164</v>
      </c>
      <c r="K149" s="167">
        <v>17.268000000000001</v>
      </c>
      <c r="L149" s="464">
        <v>0</v>
      </c>
      <c r="M149" s="465"/>
      <c r="N149" s="466">
        <f>ROUND(L149*K149,3)</f>
        <v>0</v>
      </c>
      <c r="O149" s="466"/>
      <c r="P149" s="466"/>
      <c r="Q149" s="466"/>
      <c r="R149" s="38"/>
      <c r="T149" s="169" t="s">
        <v>20</v>
      </c>
      <c r="U149" s="45" t="s">
        <v>45</v>
      </c>
      <c r="V149" s="37"/>
      <c r="W149" s="170">
        <f>V149*K149</f>
        <v>0</v>
      </c>
      <c r="X149" s="170">
        <v>0.88371</v>
      </c>
      <c r="Y149" s="170">
        <f>X149*K149</f>
        <v>15.259904280000001</v>
      </c>
      <c r="Z149" s="170">
        <v>0</v>
      </c>
      <c r="AA149" s="171">
        <f>Z149*K149</f>
        <v>0</v>
      </c>
      <c r="AR149" s="20" t="s">
        <v>165</v>
      </c>
      <c r="AT149" s="20" t="s">
        <v>161</v>
      </c>
      <c r="AU149" s="20" t="s">
        <v>139</v>
      </c>
      <c r="AY149" s="20" t="s">
        <v>160</v>
      </c>
      <c r="BE149" s="107">
        <f>IF(U149="základná",N149,0)</f>
        <v>0</v>
      </c>
      <c r="BF149" s="107">
        <f>IF(U149="znížená",N149,0)</f>
        <v>0</v>
      </c>
      <c r="BG149" s="107">
        <f>IF(U149="zákl. prenesená",N149,0)</f>
        <v>0</v>
      </c>
      <c r="BH149" s="107">
        <f>IF(U149="zníž. prenesená",N149,0)</f>
        <v>0</v>
      </c>
      <c r="BI149" s="107">
        <f>IF(U149="nulová",N149,0)</f>
        <v>0</v>
      </c>
      <c r="BJ149" s="20" t="s">
        <v>139</v>
      </c>
      <c r="BK149" s="172">
        <f>ROUND(L149*K149,3)</f>
        <v>0</v>
      </c>
      <c r="BL149" s="20" t="s">
        <v>165</v>
      </c>
      <c r="BM149" s="20" t="s">
        <v>177</v>
      </c>
    </row>
    <row r="150" spans="2:65" s="10" customFormat="1" ht="25.5" customHeight="1">
      <c r="B150" s="173"/>
      <c r="C150" s="174"/>
      <c r="D150" s="174"/>
      <c r="E150" s="175" t="s">
        <v>20</v>
      </c>
      <c r="F150" s="467" t="s">
        <v>178</v>
      </c>
      <c r="G150" s="468"/>
      <c r="H150" s="468"/>
      <c r="I150" s="468"/>
      <c r="J150" s="174"/>
      <c r="K150" s="176">
        <v>5.2679999999999998</v>
      </c>
      <c r="L150" s="174"/>
      <c r="M150" s="174"/>
      <c r="N150" s="174"/>
      <c r="O150" s="174"/>
      <c r="P150" s="174"/>
      <c r="Q150" s="174"/>
      <c r="R150" s="177"/>
      <c r="T150" s="178"/>
      <c r="U150" s="174"/>
      <c r="V150" s="174"/>
      <c r="W150" s="174"/>
      <c r="X150" s="174"/>
      <c r="Y150" s="174"/>
      <c r="Z150" s="174"/>
      <c r="AA150" s="179"/>
      <c r="AT150" s="180" t="s">
        <v>168</v>
      </c>
      <c r="AU150" s="180" t="s">
        <v>139</v>
      </c>
      <c r="AV150" s="10" t="s">
        <v>139</v>
      </c>
      <c r="AW150" s="10" t="s">
        <v>34</v>
      </c>
      <c r="AX150" s="10" t="s">
        <v>78</v>
      </c>
      <c r="AY150" s="180" t="s">
        <v>160</v>
      </c>
    </row>
    <row r="151" spans="2:65" s="10" customFormat="1" ht="25.5" customHeight="1">
      <c r="B151" s="173"/>
      <c r="C151" s="174"/>
      <c r="D151" s="174"/>
      <c r="E151" s="175" t="s">
        <v>20</v>
      </c>
      <c r="F151" s="471" t="s">
        <v>179</v>
      </c>
      <c r="G151" s="472"/>
      <c r="H151" s="472"/>
      <c r="I151" s="472"/>
      <c r="J151" s="174"/>
      <c r="K151" s="176">
        <v>12</v>
      </c>
      <c r="L151" s="174"/>
      <c r="M151" s="174"/>
      <c r="N151" s="174"/>
      <c r="O151" s="174"/>
      <c r="P151" s="174"/>
      <c r="Q151" s="174"/>
      <c r="R151" s="177"/>
      <c r="T151" s="178"/>
      <c r="U151" s="174"/>
      <c r="V151" s="174"/>
      <c r="W151" s="174"/>
      <c r="X151" s="174"/>
      <c r="Y151" s="174"/>
      <c r="Z151" s="174"/>
      <c r="AA151" s="179"/>
      <c r="AT151" s="180" t="s">
        <v>168</v>
      </c>
      <c r="AU151" s="180" t="s">
        <v>139</v>
      </c>
      <c r="AV151" s="10" t="s">
        <v>139</v>
      </c>
      <c r="AW151" s="10" t="s">
        <v>34</v>
      </c>
      <c r="AX151" s="10" t="s">
        <v>78</v>
      </c>
      <c r="AY151" s="180" t="s">
        <v>160</v>
      </c>
    </row>
    <row r="152" spans="2:65" s="11" customFormat="1" ht="16.5" customHeight="1">
      <c r="B152" s="181"/>
      <c r="C152" s="182"/>
      <c r="D152" s="182"/>
      <c r="E152" s="183" t="s">
        <v>20</v>
      </c>
      <c r="F152" s="469" t="s">
        <v>169</v>
      </c>
      <c r="G152" s="470"/>
      <c r="H152" s="470"/>
      <c r="I152" s="470"/>
      <c r="J152" s="182"/>
      <c r="K152" s="184">
        <v>17.268000000000001</v>
      </c>
      <c r="L152" s="182"/>
      <c r="M152" s="182"/>
      <c r="N152" s="182"/>
      <c r="O152" s="182"/>
      <c r="P152" s="182"/>
      <c r="Q152" s="182"/>
      <c r="R152" s="185"/>
      <c r="T152" s="186"/>
      <c r="U152" s="182"/>
      <c r="V152" s="182"/>
      <c r="W152" s="182"/>
      <c r="X152" s="182"/>
      <c r="Y152" s="182"/>
      <c r="Z152" s="182"/>
      <c r="AA152" s="187"/>
      <c r="AT152" s="188" t="s">
        <v>168</v>
      </c>
      <c r="AU152" s="188" t="s">
        <v>139</v>
      </c>
      <c r="AV152" s="11" t="s">
        <v>165</v>
      </c>
      <c r="AW152" s="11" t="s">
        <v>34</v>
      </c>
      <c r="AX152" s="11" t="s">
        <v>86</v>
      </c>
      <c r="AY152" s="188" t="s">
        <v>160</v>
      </c>
    </row>
    <row r="153" spans="2:65" s="9" customFormat="1" ht="29.85" customHeight="1">
      <c r="B153" s="153"/>
      <c r="C153" s="154"/>
      <c r="D153" s="163" t="s">
        <v>114</v>
      </c>
      <c r="E153" s="163"/>
      <c r="F153" s="163"/>
      <c r="G153" s="163"/>
      <c r="H153" s="163"/>
      <c r="I153" s="163"/>
      <c r="J153" s="163"/>
      <c r="K153" s="163"/>
      <c r="L153" s="163"/>
      <c r="M153" s="163"/>
      <c r="N153" s="479">
        <f>BK153</f>
        <v>0</v>
      </c>
      <c r="O153" s="480"/>
      <c r="P153" s="480"/>
      <c r="Q153" s="480"/>
      <c r="R153" s="156"/>
      <c r="T153" s="157"/>
      <c r="U153" s="154"/>
      <c r="V153" s="154"/>
      <c r="W153" s="158">
        <f>SUM(W154:W203)</f>
        <v>0</v>
      </c>
      <c r="X153" s="154"/>
      <c r="Y153" s="158">
        <f>SUM(Y154:Y203)</f>
        <v>364.28972383000007</v>
      </c>
      <c r="Z153" s="154"/>
      <c r="AA153" s="159">
        <f>SUM(AA154:AA203)</f>
        <v>0</v>
      </c>
      <c r="AR153" s="160" t="s">
        <v>86</v>
      </c>
      <c r="AT153" s="161" t="s">
        <v>77</v>
      </c>
      <c r="AU153" s="161" t="s">
        <v>86</v>
      </c>
      <c r="AY153" s="160" t="s">
        <v>160</v>
      </c>
      <c r="BK153" s="162">
        <f>SUM(BK154:BK203)</f>
        <v>0</v>
      </c>
    </row>
    <row r="154" spans="2:65" s="1" customFormat="1" ht="51" customHeight="1">
      <c r="B154" s="36"/>
      <c r="C154" s="164" t="s">
        <v>165</v>
      </c>
      <c r="D154" s="164" t="s">
        <v>161</v>
      </c>
      <c r="E154" s="165" t="s">
        <v>180</v>
      </c>
      <c r="F154" s="463" t="s">
        <v>181</v>
      </c>
      <c r="G154" s="463"/>
      <c r="H154" s="463"/>
      <c r="I154" s="463"/>
      <c r="J154" s="166" t="s">
        <v>182</v>
      </c>
      <c r="K154" s="167">
        <v>98.7</v>
      </c>
      <c r="L154" s="464">
        <v>0</v>
      </c>
      <c r="M154" s="465"/>
      <c r="N154" s="466">
        <f>ROUND(L154*K154,3)</f>
        <v>0</v>
      </c>
      <c r="O154" s="466"/>
      <c r="P154" s="466"/>
      <c r="Q154" s="466"/>
      <c r="R154" s="38"/>
      <c r="T154" s="169" t="s">
        <v>20</v>
      </c>
      <c r="U154" s="45" t="s">
        <v>45</v>
      </c>
      <c r="V154" s="37"/>
      <c r="W154" s="170">
        <f>V154*K154</f>
        <v>0</v>
      </c>
      <c r="X154" s="170">
        <v>1.261E-2</v>
      </c>
      <c r="Y154" s="170">
        <f>X154*K154</f>
        <v>1.244607</v>
      </c>
      <c r="Z154" s="170">
        <v>0</v>
      </c>
      <c r="AA154" s="171">
        <f>Z154*K154</f>
        <v>0</v>
      </c>
      <c r="AR154" s="20" t="s">
        <v>165</v>
      </c>
      <c r="AT154" s="20" t="s">
        <v>161</v>
      </c>
      <c r="AU154" s="20" t="s">
        <v>139</v>
      </c>
      <c r="AY154" s="20" t="s">
        <v>160</v>
      </c>
      <c r="BE154" s="107">
        <f>IF(U154="základná",N154,0)</f>
        <v>0</v>
      </c>
      <c r="BF154" s="107">
        <f>IF(U154="znížená",N154,0)</f>
        <v>0</v>
      </c>
      <c r="BG154" s="107">
        <f>IF(U154="zákl. prenesená",N154,0)</f>
        <v>0</v>
      </c>
      <c r="BH154" s="107">
        <f>IF(U154="zníž. prenesená",N154,0)</f>
        <v>0</v>
      </c>
      <c r="BI154" s="107">
        <f>IF(U154="nulová",N154,0)</f>
        <v>0</v>
      </c>
      <c r="BJ154" s="20" t="s">
        <v>139</v>
      </c>
      <c r="BK154" s="172">
        <f>ROUND(L154*K154,3)</f>
        <v>0</v>
      </c>
      <c r="BL154" s="20" t="s">
        <v>165</v>
      </c>
      <c r="BM154" s="20" t="s">
        <v>183</v>
      </c>
    </row>
    <row r="155" spans="2:65" s="1" customFormat="1" ht="38.25" customHeight="1">
      <c r="B155" s="36"/>
      <c r="C155" s="164" t="s">
        <v>184</v>
      </c>
      <c r="D155" s="164" t="s">
        <v>161</v>
      </c>
      <c r="E155" s="165" t="s">
        <v>185</v>
      </c>
      <c r="F155" s="463" t="s">
        <v>186</v>
      </c>
      <c r="G155" s="463"/>
      <c r="H155" s="463"/>
      <c r="I155" s="463"/>
      <c r="J155" s="166" t="s">
        <v>182</v>
      </c>
      <c r="K155" s="167">
        <v>509.05799999999999</v>
      </c>
      <c r="L155" s="464">
        <v>0</v>
      </c>
      <c r="M155" s="465"/>
      <c r="N155" s="466">
        <f>ROUND(L155*K155,3)</f>
        <v>0</v>
      </c>
      <c r="O155" s="466"/>
      <c r="P155" s="466"/>
      <c r="Q155" s="466"/>
      <c r="R155" s="38"/>
      <c r="T155" s="169" t="s">
        <v>20</v>
      </c>
      <c r="U155" s="45" t="s">
        <v>45</v>
      </c>
      <c r="V155" s="37"/>
      <c r="W155" s="170">
        <f>V155*K155</f>
        <v>0</v>
      </c>
      <c r="X155" s="170">
        <v>4.0059999999999998E-2</v>
      </c>
      <c r="Y155" s="170">
        <f>X155*K155</f>
        <v>20.392863479999999</v>
      </c>
      <c r="Z155" s="170">
        <v>0</v>
      </c>
      <c r="AA155" s="171">
        <f>Z155*K155</f>
        <v>0</v>
      </c>
      <c r="AR155" s="20" t="s">
        <v>165</v>
      </c>
      <c r="AT155" s="20" t="s">
        <v>161</v>
      </c>
      <c r="AU155" s="20" t="s">
        <v>139</v>
      </c>
      <c r="AY155" s="20" t="s">
        <v>160</v>
      </c>
      <c r="BE155" s="107">
        <f>IF(U155="základná",N155,0)</f>
        <v>0</v>
      </c>
      <c r="BF155" s="107">
        <f>IF(U155="znížená",N155,0)</f>
        <v>0</v>
      </c>
      <c r="BG155" s="107">
        <f>IF(U155="zákl. prenesená",N155,0)</f>
        <v>0</v>
      </c>
      <c r="BH155" s="107">
        <f>IF(U155="zníž. prenesená",N155,0)</f>
        <v>0</v>
      </c>
      <c r="BI155" s="107">
        <f>IF(U155="nulová",N155,0)</f>
        <v>0</v>
      </c>
      <c r="BJ155" s="20" t="s">
        <v>139</v>
      </c>
      <c r="BK155" s="172">
        <f>ROUND(L155*K155,3)</f>
        <v>0</v>
      </c>
      <c r="BL155" s="20" t="s">
        <v>165</v>
      </c>
      <c r="BM155" s="20" t="s">
        <v>187</v>
      </c>
    </row>
    <row r="156" spans="2:65" s="1" customFormat="1" ht="38.25" customHeight="1">
      <c r="B156" s="36"/>
      <c r="C156" s="164" t="s">
        <v>188</v>
      </c>
      <c r="D156" s="164" t="s">
        <v>161</v>
      </c>
      <c r="E156" s="165" t="s">
        <v>189</v>
      </c>
      <c r="F156" s="463" t="s">
        <v>190</v>
      </c>
      <c r="G156" s="463"/>
      <c r="H156" s="463"/>
      <c r="I156" s="463"/>
      <c r="J156" s="166" t="s">
        <v>182</v>
      </c>
      <c r="K156" s="167">
        <v>307.89</v>
      </c>
      <c r="L156" s="464">
        <v>0</v>
      </c>
      <c r="M156" s="465"/>
      <c r="N156" s="466">
        <f>ROUND(L156*K156,3)</f>
        <v>0</v>
      </c>
      <c r="O156" s="466"/>
      <c r="P156" s="466"/>
      <c r="Q156" s="466"/>
      <c r="R156" s="38"/>
      <c r="T156" s="169" t="s">
        <v>20</v>
      </c>
      <c r="U156" s="45" t="s">
        <v>45</v>
      </c>
      <c r="V156" s="37"/>
      <c r="W156" s="170">
        <f>V156*K156</f>
        <v>0</v>
      </c>
      <c r="X156" s="170">
        <v>2.6800000000000001E-3</v>
      </c>
      <c r="Y156" s="170">
        <f>X156*K156</f>
        <v>0.82514520000000002</v>
      </c>
      <c r="Z156" s="170">
        <v>0</v>
      </c>
      <c r="AA156" s="171">
        <f>Z156*K156</f>
        <v>0</v>
      </c>
      <c r="AR156" s="20" t="s">
        <v>165</v>
      </c>
      <c r="AT156" s="20" t="s">
        <v>161</v>
      </c>
      <c r="AU156" s="20" t="s">
        <v>139</v>
      </c>
      <c r="AY156" s="20" t="s">
        <v>160</v>
      </c>
      <c r="BE156" s="107">
        <f>IF(U156="základná",N156,0)</f>
        <v>0</v>
      </c>
      <c r="BF156" s="107">
        <f>IF(U156="znížená",N156,0)</f>
        <v>0</v>
      </c>
      <c r="BG156" s="107">
        <f>IF(U156="zákl. prenesená",N156,0)</f>
        <v>0</v>
      </c>
      <c r="BH156" s="107">
        <f>IF(U156="zníž. prenesená",N156,0)</f>
        <v>0</v>
      </c>
      <c r="BI156" s="107">
        <f>IF(U156="nulová",N156,0)</f>
        <v>0</v>
      </c>
      <c r="BJ156" s="20" t="s">
        <v>139</v>
      </c>
      <c r="BK156" s="172">
        <f>ROUND(L156*K156,3)</f>
        <v>0</v>
      </c>
      <c r="BL156" s="20" t="s">
        <v>165</v>
      </c>
      <c r="BM156" s="20" t="s">
        <v>191</v>
      </c>
    </row>
    <row r="157" spans="2:65" s="10" customFormat="1" ht="25.5" customHeight="1">
      <c r="B157" s="173"/>
      <c r="C157" s="174"/>
      <c r="D157" s="174"/>
      <c r="E157" s="175" t="s">
        <v>20</v>
      </c>
      <c r="F157" s="467" t="s">
        <v>192</v>
      </c>
      <c r="G157" s="468"/>
      <c r="H157" s="468"/>
      <c r="I157" s="468"/>
      <c r="J157" s="174"/>
      <c r="K157" s="176">
        <v>307.89</v>
      </c>
      <c r="L157" s="174"/>
      <c r="M157" s="174"/>
      <c r="N157" s="174"/>
      <c r="O157" s="174"/>
      <c r="P157" s="174"/>
      <c r="Q157" s="174"/>
      <c r="R157" s="177"/>
      <c r="T157" s="178"/>
      <c r="U157" s="174"/>
      <c r="V157" s="174"/>
      <c r="W157" s="174"/>
      <c r="X157" s="174"/>
      <c r="Y157" s="174"/>
      <c r="Z157" s="174"/>
      <c r="AA157" s="179"/>
      <c r="AT157" s="180" t="s">
        <v>168</v>
      </c>
      <c r="AU157" s="180" t="s">
        <v>139</v>
      </c>
      <c r="AV157" s="10" t="s">
        <v>139</v>
      </c>
      <c r="AW157" s="10" t="s">
        <v>34</v>
      </c>
      <c r="AX157" s="10" t="s">
        <v>78</v>
      </c>
      <c r="AY157" s="180" t="s">
        <v>160</v>
      </c>
    </row>
    <row r="158" spans="2:65" s="11" customFormat="1" ht="16.5" customHeight="1">
      <c r="B158" s="181"/>
      <c r="C158" s="182"/>
      <c r="D158" s="182"/>
      <c r="E158" s="183" t="s">
        <v>20</v>
      </c>
      <c r="F158" s="469" t="s">
        <v>169</v>
      </c>
      <c r="G158" s="470"/>
      <c r="H158" s="470"/>
      <c r="I158" s="470"/>
      <c r="J158" s="182"/>
      <c r="K158" s="184">
        <v>307.89</v>
      </c>
      <c r="L158" s="182"/>
      <c r="M158" s="182"/>
      <c r="N158" s="182"/>
      <c r="O158" s="182"/>
      <c r="P158" s="182"/>
      <c r="Q158" s="182"/>
      <c r="R158" s="185"/>
      <c r="T158" s="186"/>
      <c r="U158" s="182"/>
      <c r="V158" s="182"/>
      <c r="W158" s="182"/>
      <c r="X158" s="182"/>
      <c r="Y158" s="182"/>
      <c r="Z158" s="182"/>
      <c r="AA158" s="187"/>
      <c r="AT158" s="188" t="s">
        <v>168</v>
      </c>
      <c r="AU158" s="188" t="s">
        <v>139</v>
      </c>
      <c r="AV158" s="11" t="s">
        <v>165</v>
      </c>
      <c r="AW158" s="11" t="s">
        <v>34</v>
      </c>
      <c r="AX158" s="11" t="s">
        <v>86</v>
      </c>
      <c r="AY158" s="188" t="s">
        <v>160</v>
      </c>
    </row>
    <row r="159" spans="2:65" s="1" customFormat="1" ht="38.25" customHeight="1">
      <c r="B159" s="36"/>
      <c r="C159" s="164" t="s">
        <v>193</v>
      </c>
      <c r="D159" s="164" t="s">
        <v>161</v>
      </c>
      <c r="E159" s="165" t="s">
        <v>194</v>
      </c>
      <c r="F159" s="463" t="s">
        <v>195</v>
      </c>
      <c r="G159" s="463"/>
      <c r="H159" s="463"/>
      <c r="I159" s="463"/>
      <c r="J159" s="166" t="s">
        <v>182</v>
      </c>
      <c r="K159" s="167">
        <v>31.038</v>
      </c>
      <c r="L159" s="464">
        <v>0</v>
      </c>
      <c r="M159" s="465"/>
      <c r="N159" s="466">
        <f>ROUND(L159*K159,3)</f>
        <v>0</v>
      </c>
      <c r="O159" s="466"/>
      <c r="P159" s="466"/>
      <c r="Q159" s="466"/>
      <c r="R159" s="38"/>
      <c r="T159" s="169" t="s">
        <v>20</v>
      </c>
      <c r="U159" s="45" t="s">
        <v>45</v>
      </c>
      <c r="V159" s="37"/>
      <c r="W159" s="170">
        <f>V159*K159</f>
        <v>0</v>
      </c>
      <c r="X159" s="170">
        <v>4.1799999999999997E-3</v>
      </c>
      <c r="Y159" s="170">
        <f>X159*K159</f>
        <v>0.12973883999999999</v>
      </c>
      <c r="Z159" s="170">
        <v>0</v>
      </c>
      <c r="AA159" s="171">
        <f>Z159*K159</f>
        <v>0</v>
      </c>
      <c r="AR159" s="20" t="s">
        <v>165</v>
      </c>
      <c r="AT159" s="20" t="s">
        <v>161</v>
      </c>
      <c r="AU159" s="20" t="s">
        <v>139</v>
      </c>
      <c r="AY159" s="20" t="s">
        <v>160</v>
      </c>
      <c r="BE159" s="107">
        <f>IF(U159="základná",N159,0)</f>
        <v>0</v>
      </c>
      <c r="BF159" s="107">
        <f>IF(U159="znížená",N159,0)</f>
        <v>0</v>
      </c>
      <c r="BG159" s="107">
        <f>IF(U159="zákl. prenesená",N159,0)</f>
        <v>0</v>
      </c>
      <c r="BH159" s="107">
        <f>IF(U159="zníž. prenesená",N159,0)</f>
        <v>0</v>
      </c>
      <c r="BI159" s="107">
        <f>IF(U159="nulová",N159,0)</f>
        <v>0</v>
      </c>
      <c r="BJ159" s="20" t="s">
        <v>139</v>
      </c>
      <c r="BK159" s="172">
        <f>ROUND(L159*K159,3)</f>
        <v>0</v>
      </c>
      <c r="BL159" s="20" t="s">
        <v>165</v>
      </c>
      <c r="BM159" s="20" t="s">
        <v>196</v>
      </c>
    </row>
    <row r="160" spans="2:65" s="10" customFormat="1" ht="25.5" customHeight="1">
      <c r="B160" s="173"/>
      <c r="C160" s="174"/>
      <c r="D160" s="174"/>
      <c r="E160" s="175" t="s">
        <v>20</v>
      </c>
      <c r="F160" s="467" t="s">
        <v>197</v>
      </c>
      <c r="G160" s="468"/>
      <c r="H160" s="468"/>
      <c r="I160" s="468"/>
      <c r="J160" s="174"/>
      <c r="K160" s="176">
        <v>31.038</v>
      </c>
      <c r="L160" s="174"/>
      <c r="M160" s="174"/>
      <c r="N160" s="174"/>
      <c r="O160" s="174"/>
      <c r="P160" s="174"/>
      <c r="Q160" s="174"/>
      <c r="R160" s="177"/>
      <c r="T160" s="178"/>
      <c r="U160" s="174"/>
      <c r="V160" s="174"/>
      <c r="W160" s="174"/>
      <c r="X160" s="174"/>
      <c r="Y160" s="174"/>
      <c r="Z160" s="174"/>
      <c r="AA160" s="179"/>
      <c r="AT160" s="180" t="s">
        <v>168</v>
      </c>
      <c r="AU160" s="180" t="s">
        <v>139</v>
      </c>
      <c r="AV160" s="10" t="s">
        <v>139</v>
      </c>
      <c r="AW160" s="10" t="s">
        <v>34</v>
      </c>
      <c r="AX160" s="10" t="s">
        <v>78</v>
      </c>
      <c r="AY160" s="180" t="s">
        <v>160</v>
      </c>
    </row>
    <row r="161" spans="2:65" s="11" customFormat="1" ht="16.5" customHeight="1">
      <c r="B161" s="181"/>
      <c r="C161" s="182"/>
      <c r="D161" s="182"/>
      <c r="E161" s="183" t="s">
        <v>20</v>
      </c>
      <c r="F161" s="469" t="s">
        <v>169</v>
      </c>
      <c r="G161" s="470"/>
      <c r="H161" s="470"/>
      <c r="I161" s="470"/>
      <c r="J161" s="182"/>
      <c r="K161" s="184">
        <v>31.038</v>
      </c>
      <c r="L161" s="182"/>
      <c r="M161" s="182"/>
      <c r="N161" s="182"/>
      <c r="O161" s="182"/>
      <c r="P161" s="182"/>
      <c r="Q161" s="182"/>
      <c r="R161" s="185"/>
      <c r="T161" s="186"/>
      <c r="U161" s="182"/>
      <c r="V161" s="182"/>
      <c r="W161" s="182"/>
      <c r="X161" s="182"/>
      <c r="Y161" s="182"/>
      <c r="Z161" s="182"/>
      <c r="AA161" s="187"/>
      <c r="AT161" s="188" t="s">
        <v>168</v>
      </c>
      <c r="AU161" s="188" t="s">
        <v>139</v>
      </c>
      <c r="AV161" s="11" t="s">
        <v>165</v>
      </c>
      <c r="AW161" s="11" t="s">
        <v>34</v>
      </c>
      <c r="AX161" s="11" t="s">
        <v>86</v>
      </c>
      <c r="AY161" s="188" t="s">
        <v>160</v>
      </c>
    </row>
    <row r="162" spans="2:65" s="1" customFormat="1" ht="38.25" customHeight="1">
      <c r="B162" s="36"/>
      <c r="C162" s="164" t="s">
        <v>198</v>
      </c>
      <c r="D162" s="164" t="s">
        <v>161</v>
      </c>
      <c r="E162" s="165" t="s">
        <v>199</v>
      </c>
      <c r="F162" s="463" t="s">
        <v>200</v>
      </c>
      <c r="G162" s="463"/>
      <c r="H162" s="463"/>
      <c r="I162" s="463"/>
      <c r="J162" s="166" t="s">
        <v>182</v>
      </c>
      <c r="K162" s="167">
        <v>75.037999999999997</v>
      </c>
      <c r="L162" s="464">
        <v>0</v>
      </c>
      <c r="M162" s="465"/>
      <c r="N162" s="466">
        <f>ROUND(L162*K162,3)</f>
        <v>0</v>
      </c>
      <c r="O162" s="466"/>
      <c r="P162" s="466"/>
      <c r="Q162" s="466"/>
      <c r="R162" s="38"/>
      <c r="T162" s="169" t="s">
        <v>20</v>
      </c>
      <c r="U162" s="45" t="s">
        <v>45</v>
      </c>
      <c r="V162" s="37"/>
      <c r="W162" s="170">
        <f>V162*K162</f>
        <v>0</v>
      </c>
      <c r="X162" s="170">
        <v>1.4149999999999999E-2</v>
      </c>
      <c r="Y162" s="170">
        <f>X162*K162</f>
        <v>1.0617877</v>
      </c>
      <c r="Z162" s="170">
        <v>0</v>
      </c>
      <c r="AA162" s="171">
        <f>Z162*K162</f>
        <v>0</v>
      </c>
      <c r="AR162" s="20" t="s">
        <v>165</v>
      </c>
      <c r="AT162" s="20" t="s">
        <v>161</v>
      </c>
      <c r="AU162" s="20" t="s">
        <v>139</v>
      </c>
      <c r="AY162" s="20" t="s">
        <v>160</v>
      </c>
      <c r="BE162" s="107">
        <f>IF(U162="základná",N162,0)</f>
        <v>0</v>
      </c>
      <c r="BF162" s="107">
        <f>IF(U162="znížená",N162,0)</f>
        <v>0</v>
      </c>
      <c r="BG162" s="107">
        <f>IF(U162="zákl. prenesená",N162,0)</f>
        <v>0</v>
      </c>
      <c r="BH162" s="107">
        <f>IF(U162="zníž. prenesená",N162,0)</f>
        <v>0</v>
      </c>
      <c r="BI162" s="107">
        <f>IF(U162="nulová",N162,0)</f>
        <v>0</v>
      </c>
      <c r="BJ162" s="20" t="s">
        <v>139</v>
      </c>
      <c r="BK162" s="172">
        <f>ROUND(L162*K162,3)</f>
        <v>0</v>
      </c>
      <c r="BL162" s="20" t="s">
        <v>165</v>
      </c>
      <c r="BM162" s="20" t="s">
        <v>201</v>
      </c>
    </row>
    <row r="163" spans="2:65" s="10" customFormat="1" ht="25.5" customHeight="1">
      <c r="B163" s="173"/>
      <c r="C163" s="174"/>
      <c r="D163" s="174"/>
      <c r="E163" s="175" t="s">
        <v>20</v>
      </c>
      <c r="F163" s="467" t="s">
        <v>202</v>
      </c>
      <c r="G163" s="468"/>
      <c r="H163" s="468"/>
      <c r="I163" s="468"/>
      <c r="J163" s="174"/>
      <c r="K163" s="176">
        <v>75.037999999999997</v>
      </c>
      <c r="L163" s="174"/>
      <c r="M163" s="174"/>
      <c r="N163" s="174"/>
      <c r="O163" s="174"/>
      <c r="P163" s="174"/>
      <c r="Q163" s="174"/>
      <c r="R163" s="177"/>
      <c r="T163" s="178"/>
      <c r="U163" s="174"/>
      <c r="V163" s="174"/>
      <c r="W163" s="174"/>
      <c r="X163" s="174"/>
      <c r="Y163" s="174"/>
      <c r="Z163" s="174"/>
      <c r="AA163" s="179"/>
      <c r="AT163" s="180" t="s">
        <v>168</v>
      </c>
      <c r="AU163" s="180" t="s">
        <v>139</v>
      </c>
      <c r="AV163" s="10" t="s">
        <v>139</v>
      </c>
      <c r="AW163" s="10" t="s">
        <v>34</v>
      </c>
      <c r="AX163" s="10" t="s">
        <v>78</v>
      </c>
      <c r="AY163" s="180" t="s">
        <v>160</v>
      </c>
    </row>
    <row r="164" spans="2:65" s="11" customFormat="1" ht="16.5" customHeight="1">
      <c r="B164" s="181"/>
      <c r="C164" s="182"/>
      <c r="D164" s="182"/>
      <c r="E164" s="183" t="s">
        <v>20</v>
      </c>
      <c r="F164" s="469" t="s">
        <v>169</v>
      </c>
      <c r="G164" s="470"/>
      <c r="H164" s="470"/>
      <c r="I164" s="470"/>
      <c r="J164" s="182"/>
      <c r="K164" s="184">
        <v>75.037999999999997</v>
      </c>
      <c r="L164" s="182"/>
      <c r="M164" s="182"/>
      <c r="N164" s="182"/>
      <c r="O164" s="182"/>
      <c r="P164" s="182"/>
      <c r="Q164" s="182"/>
      <c r="R164" s="185"/>
      <c r="T164" s="186"/>
      <c r="U164" s="182"/>
      <c r="V164" s="182"/>
      <c r="W164" s="182"/>
      <c r="X164" s="182"/>
      <c r="Y164" s="182"/>
      <c r="Z164" s="182"/>
      <c r="AA164" s="187"/>
      <c r="AT164" s="188" t="s">
        <v>168</v>
      </c>
      <c r="AU164" s="188" t="s">
        <v>139</v>
      </c>
      <c r="AV164" s="11" t="s">
        <v>165</v>
      </c>
      <c r="AW164" s="11" t="s">
        <v>34</v>
      </c>
      <c r="AX164" s="11" t="s">
        <v>86</v>
      </c>
      <c r="AY164" s="188" t="s">
        <v>160</v>
      </c>
    </row>
    <row r="165" spans="2:65" s="1" customFormat="1" ht="25.5" customHeight="1">
      <c r="B165" s="36"/>
      <c r="C165" s="164" t="s">
        <v>203</v>
      </c>
      <c r="D165" s="164" t="s">
        <v>161</v>
      </c>
      <c r="E165" s="165" t="s">
        <v>204</v>
      </c>
      <c r="F165" s="463" t="s">
        <v>205</v>
      </c>
      <c r="G165" s="463"/>
      <c r="H165" s="463"/>
      <c r="I165" s="463"/>
      <c r="J165" s="166" t="s">
        <v>182</v>
      </c>
      <c r="K165" s="167">
        <v>297.89600000000002</v>
      </c>
      <c r="L165" s="464">
        <v>0</v>
      </c>
      <c r="M165" s="465"/>
      <c r="N165" s="466">
        <f>ROUND(L165*K165,3)</f>
        <v>0</v>
      </c>
      <c r="O165" s="466"/>
      <c r="P165" s="466"/>
      <c r="Q165" s="466"/>
      <c r="R165" s="38"/>
      <c r="T165" s="169" t="s">
        <v>20</v>
      </c>
      <c r="U165" s="45" t="s">
        <v>45</v>
      </c>
      <c r="V165" s="37"/>
      <c r="W165" s="170">
        <f>V165*K165</f>
        <v>0</v>
      </c>
      <c r="X165" s="170">
        <v>2.76E-2</v>
      </c>
      <c r="Y165" s="170">
        <f>X165*K165</f>
        <v>8.2219296000000011</v>
      </c>
      <c r="Z165" s="170">
        <v>0</v>
      </c>
      <c r="AA165" s="171">
        <f>Z165*K165</f>
        <v>0</v>
      </c>
      <c r="AR165" s="20" t="s">
        <v>165</v>
      </c>
      <c r="AT165" s="20" t="s">
        <v>161</v>
      </c>
      <c r="AU165" s="20" t="s">
        <v>139</v>
      </c>
      <c r="AY165" s="20" t="s">
        <v>160</v>
      </c>
      <c r="BE165" s="107">
        <f>IF(U165="základná",N165,0)</f>
        <v>0</v>
      </c>
      <c r="BF165" s="107">
        <f>IF(U165="znížená",N165,0)</f>
        <v>0</v>
      </c>
      <c r="BG165" s="107">
        <f>IF(U165="zákl. prenesená",N165,0)</f>
        <v>0</v>
      </c>
      <c r="BH165" s="107">
        <f>IF(U165="zníž. prenesená",N165,0)</f>
        <v>0</v>
      </c>
      <c r="BI165" s="107">
        <f>IF(U165="nulová",N165,0)</f>
        <v>0</v>
      </c>
      <c r="BJ165" s="20" t="s">
        <v>139</v>
      </c>
      <c r="BK165" s="172">
        <f>ROUND(L165*K165,3)</f>
        <v>0</v>
      </c>
      <c r="BL165" s="20" t="s">
        <v>165</v>
      </c>
      <c r="BM165" s="20" t="s">
        <v>206</v>
      </c>
    </row>
    <row r="166" spans="2:65" s="10" customFormat="1" ht="16.5" customHeight="1">
      <c r="B166" s="173"/>
      <c r="C166" s="174"/>
      <c r="D166" s="174"/>
      <c r="E166" s="175" t="s">
        <v>20</v>
      </c>
      <c r="F166" s="467" t="s">
        <v>207</v>
      </c>
      <c r="G166" s="468"/>
      <c r="H166" s="468"/>
      <c r="I166" s="468"/>
      <c r="J166" s="174"/>
      <c r="K166" s="176">
        <v>126.444</v>
      </c>
      <c r="L166" s="174"/>
      <c r="M166" s="174"/>
      <c r="N166" s="174"/>
      <c r="O166" s="174"/>
      <c r="P166" s="174"/>
      <c r="Q166" s="174"/>
      <c r="R166" s="177"/>
      <c r="T166" s="178"/>
      <c r="U166" s="174"/>
      <c r="V166" s="174"/>
      <c r="W166" s="174"/>
      <c r="X166" s="174"/>
      <c r="Y166" s="174"/>
      <c r="Z166" s="174"/>
      <c r="AA166" s="179"/>
      <c r="AT166" s="180" t="s">
        <v>168</v>
      </c>
      <c r="AU166" s="180" t="s">
        <v>139</v>
      </c>
      <c r="AV166" s="10" t="s">
        <v>139</v>
      </c>
      <c r="AW166" s="10" t="s">
        <v>34</v>
      </c>
      <c r="AX166" s="10" t="s">
        <v>78</v>
      </c>
      <c r="AY166" s="180" t="s">
        <v>160</v>
      </c>
    </row>
    <row r="167" spans="2:65" s="10" customFormat="1" ht="16.5" customHeight="1">
      <c r="B167" s="173"/>
      <c r="C167" s="174"/>
      <c r="D167" s="174"/>
      <c r="E167" s="175" t="s">
        <v>20</v>
      </c>
      <c r="F167" s="471" t="s">
        <v>208</v>
      </c>
      <c r="G167" s="472"/>
      <c r="H167" s="472"/>
      <c r="I167" s="472"/>
      <c r="J167" s="174"/>
      <c r="K167" s="176">
        <v>-7.2</v>
      </c>
      <c r="L167" s="174"/>
      <c r="M167" s="174"/>
      <c r="N167" s="174"/>
      <c r="O167" s="174"/>
      <c r="P167" s="174"/>
      <c r="Q167" s="174"/>
      <c r="R167" s="177"/>
      <c r="T167" s="178"/>
      <c r="U167" s="174"/>
      <c r="V167" s="174"/>
      <c r="W167" s="174"/>
      <c r="X167" s="174"/>
      <c r="Y167" s="174"/>
      <c r="Z167" s="174"/>
      <c r="AA167" s="179"/>
      <c r="AT167" s="180" t="s">
        <v>168</v>
      </c>
      <c r="AU167" s="180" t="s">
        <v>139</v>
      </c>
      <c r="AV167" s="10" t="s">
        <v>139</v>
      </c>
      <c r="AW167" s="10" t="s">
        <v>34</v>
      </c>
      <c r="AX167" s="10" t="s">
        <v>78</v>
      </c>
      <c r="AY167" s="180" t="s">
        <v>160</v>
      </c>
    </row>
    <row r="168" spans="2:65" s="10" customFormat="1" ht="16.5" customHeight="1">
      <c r="B168" s="173"/>
      <c r="C168" s="174"/>
      <c r="D168" s="174"/>
      <c r="E168" s="175" t="s">
        <v>20</v>
      </c>
      <c r="F168" s="471" t="s">
        <v>209</v>
      </c>
      <c r="G168" s="472"/>
      <c r="H168" s="472"/>
      <c r="I168" s="472"/>
      <c r="J168" s="174"/>
      <c r="K168" s="176">
        <v>-4.8600000000000003</v>
      </c>
      <c r="L168" s="174"/>
      <c r="M168" s="174"/>
      <c r="N168" s="174"/>
      <c r="O168" s="174"/>
      <c r="P168" s="174"/>
      <c r="Q168" s="174"/>
      <c r="R168" s="177"/>
      <c r="T168" s="178"/>
      <c r="U168" s="174"/>
      <c r="V168" s="174"/>
      <c r="W168" s="174"/>
      <c r="X168" s="174"/>
      <c r="Y168" s="174"/>
      <c r="Z168" s="174"/>
      <c r="AA168" s="179"/>
      <c r="AT168" s="180" t="s">
        <v>168</v>
      </c>
      <c r="AU168" s="180" t="s">
        <v>139</v>
      </c>
      <c r="AV168" s="10" t="s">
        <v>139</v>
      </c>
      <c r="AW168" s="10" t="s">
        <v>34</v>
      </c>
      <c r="AX168" s="10" t="s">
        <v>78</v>
      </c>
      <c r="AY168" s="180" t="s">
        <v>160</v>
      </c>
    </row>
    <row r="169" spans="2:65" s="10" customFormat="1" ht="16.5" customHeight="1">
      <c r="B169" s="173"/>
      <c r="C169" s="174"/>
      <c r="D169" s="174"/>
      <c r="E169" s="175" t="s">
        <v>20</v>
      </c>
      <c r="F169" s="471" t="s">
        <v>210</v>
      </c>
      <c r="G169" s="472"/>
      <c r="H169" s="472"/>
      <c r="I169" s="472"/>
      <c r="J169" s="174"/>
      <c r="K169" s="176">
        <v>54.53</v>
      </c>
      <c r="L169" s="174"/>
      <c r="M169" s="174"/>
      <c r="N169" s="174"/>
      <c r="O169" s="174"/>
      <c r="P169" s="174"/>
      <c r="Q169" s="174"/>
      <c r="R169" s="177"/>
      <c r="T169" s="178"/>
      <c r="U169" s="174"/>
      <c r="V169" s="174"/>
      <c r="W169" s="174"/>
      <c r="X169" s="174"/>
      <c r="Y169" s="174"/>
      <c r="Z169" s="174"/>
      <c r="AA169" s="179"/>
      <c r="AT169" s="180" t="s">
        <v>168</v>
      </c>
      <c r="AU169" s="180" t="s">
        <v>139</v>
      </c>
      <c r="AV169" s="10" t="s">
        <v>139</v>
      </c>
      <c r="AW169" s="10" t="s">
        <v>34</v>
      </c>
      <c r="AX169" s="10" t="s">
        <v>78</v>
      </c>
      <c r="AY169" s="180" t="s">
        <v>160</v>
      </c>
    </row>
    <row r="170" spans="2:65" s="10" customFormat="1" ht="16.5" customHeight="1">
      <c r="B170" s="173"/>
      <c r="C170" s="174"/>
      <c r="D170" s="174"/>
      <c r="E170" s="175" t="s">
        <v>20</v>
      </c>
      <c r="F170" s="471" t="s">
        <v>211</v>
      </c>
      <c r="G170" s="472"/>
      <c r="H170" s="472"/>
      <c r="I170" s="472"/>
      <c r="J170" s="174"/>
      <c r="K170" s="176">
        <v>-5.4</v>
      </c>
      <c r="L170" s="174"/>
      <c r="M170" s="174"/>
      <c r="N170" s="174"/>
      <c r="O170" s="174"/>
      <c r="P170" s="174"/>
      <c r="Q170" s="174"/>
      <c r="R170" s="177"/>
      <c r="T170" s="178"/>
      <c r="U170" s="174"/>
      <c r="V170" s="174"/>
      <c r="W170" s="174"/>
      <c r="X170" s="174"/>
      <c r="Y170" s="174"/>
      <c r="Z170" s="174"/>
      <c r="AA170" s="179"/>
      <c r="AT170" s="180" t="s">
        <v>168</v>
      </c>
      <c r="AU170" s="180" t="s">
        <v>139</v>
      </c>
      <c r="AV170" s="10" t="s">
        <v>139</v>
      </c>
      <c r="AW170" s="10" t="s">
        <v>34</v>
      </c>
      <c r="AX170" s="10" t="s">
        <v>78</v>
      </c>
      <c r="AY170" s="180" t="s">
        <v>160</v>
      </c>
    </row>
    <row r="171" spans="2:65" s="10" customFormat="1" ht="16.5" customHeight="1">
      <c r="B171" s="173"/>
      <c r="C171" s="174"/>
      <c r="D171" s="174"/>
      <c r="E171" s="175" t="s">
        <v>20</v>
      </c>
      <c r="F171" s="471" t="s">
        <v>212</v>
      </c>
      <c r="G171" s="472"/>
      <c r="H171" s="472"/>
      <c r="I171" s="472"/>
      <c r="J171" s="174"/>
      <c r="K171" s="176">
        <v>-2.758</v>
      </c>
      <c r="L171" s="174"/>
      <c r="M171" s="174"/>
      <c r="N171" s="174"/>
      <c r="O171" s="174"/>
      <c r="P171" s="174"/>
      <c r="Q171" s="174"/>
      <c r="R171" s="177"/>
      <c r="T171" s="178"/>
      <c r="U171" s="174"/>
      <c r="V171" s="174"/>
      <c r="W171" s="174"/>
      <c r="X171" s="174"/>
      <c r="Y171" s="174"/>
      <c r="Z171" s="174"/>
      <c r="AA171" s="179"/>
      <c r="AT171" s="180" t="s">
        <v>168</v>
      </c>
      <c r="AU171" s="180" t="s">
        <v>139</v>
      </c>
      <c r="AV171" s="10" t="s">
        <v>139</v>
      </c>
      <c r="AW171" s="10" t="s">
        <v>34</v>
      </c>
      <c r="AX171" s="10" t="s">
        <v>78</v>
      </c>
      <c r="AY171" s="180" t="s">
        <v>160</v>
      </c>
    </row>
    <row r="172" spans="2:65" s="10" customFormat="1" ht="16.5" customHeight="1">
      <c r="B172" s="173"/>
      <c r="C172" s="174"/>
      <c r="D172" s="174"/>
      <c r="E172" s="175" t="s">
        <v>20</v>
      </c>
      <c r="F172" s="471" t="s">
        <v>213</v>
      </c>
      <c r="G172" s="472"/>
      <c r="H172" s="472"/>
      <c r="I172" s="472"/>
      <c r="J172" s="174"/>
      <c r="K172" s="176">
        <v>-1.5760000000000001</v>
      </c>
      <c r="L172" s="174"/>
      <c r="M172" s="174"/>
      <c r="N172" s="174"/>
      <c r="O172" s="174"/>
      <c r="P172" s="174"/>
      <c r="Q172" s="174"/>
      <c r="R172" s="177"/>
      <c r="T172" s="178"/>
      <c r="U172" s="174"/>
      <c r="V172" s="174"/>
      <c r="W172" s="174"/>
      <c r="X172" s="174"/>
      <c r="Y172" s="174"/>
      <c r="Z172" s="174"/>
      <c r="AA172" s="179"/>
      <c r="AT172" s="180" t="s">
        <v>168</v>
      </c>
      <c r="AU172" s="180" t="s">
        <v>139</v>
      </c>
      <c r="AV172" s="10" t="s">
        <v>139</v>
      </c>
      <c r="AW172" s="10" t="s">
        <v>34</v>
      </c>
      <c r="AX172" s="10" t="s">
        <v>78</v>
      </c>
      <c r="AY172" s="180" t="s">
        <v>160</v>
      </c>
    </row>
    <row r="173" spans="2:65" s="10" customFormat="1" ht="16.5" customHeight="1">
      <c r="B173" s="173"/>
      <c r="C173" s="174"/>
      <c r="D173" s="174"/>
      <c r="E173" s="175" t="s">
        <v>20</v>
      </c>
      <c r="F173" s="471" t="s">
        <v>214</v>
      </c>
      <c r="G173" s="472"/>
      <c r="H173" s="472"/>
      <c r="I173" s="472"/>
      <c r="J173" s="174"/>
      <c r="K173" s="176">
        <v>50.21</v>
      </c>
      <c r="L173" s="174"/>
      <c r="M173" s="174"/>
      <c r="N173" s="174"/>
      <c r="O173" s="174"/>
      <c r="P173" s="174"/>
      <c r="Q173" s="174"/>
      <c r="R173" s="177"/>
      <c r="T173" s="178"/>
      <c r="U173" s="174"/>
      <c r="V173" s="174"/>
      <c r="W173" s="174"/>
      <c r="X173" s="174"/>
      <c r="Y173" s="174"/>
      <c r="Z173" s="174"/>
      <c r="AA173" s="179"/>
      <c r="AT173" s="180" t="s">
        <v>168</v>
      </c>
      <c r="AU173" s="180" t="s">
        <v>139</v>
      </c>
      <c r="AV173" s="10" t="s">
        <v>139</v>
      </c>
      <c r="AW173" s="10" t="s">
        <v>34</v>
      </c>
      <c r="AX173" s="10" t="s">
        <v>78</v>
      </c>
      <c r="AY173" s="180" t="s">
        <v>160</v>
      </c>
    </row>
    <row r="174" spans="2:65" s="10" customFormat="1" ht="16.5" customHeight="1">
      <c r="B174" s="173"/>
      <c r="C174" s="174"/>
      <c r="D174" s="174"/>
      <c r="E174" s="175" t="s">
        <v>20</v>
      </c>
      <c r="F174" s="471" t="s">
        <v>215</v>
      </c>
      <c r="G174" s="472"/>
      <c r="H174" s="472"/>
      <c r="I174" s="472"/>
      <c r="J174" s="174"/>
      <c r="K174" s="176">
        <v>-3.726</v>
      </c>
      <c r="L174" s="174"/>
      <c r="M174" s="174"/>
      <c r="N174" s="174"/>
      <c r="O174" s="174"/>
      <c r="P174" s="174"/>
      <c r="Q174" s="174"/>
      <c r="R174" s="177"/>
      <c r="T174" s="178"/>
      <c r="U174" s="174"/>
      <c r="V174" s="174"/>
      <c r="W174" s="174"/>
      <c r="X174" s="174"/>
      <c r="Y174" s="174"/>
      <c r="Z174" s="174"/>
      <c r="AA174" s="179"/>
      <c r="AT174" s="180" t="s">
        <v>168</v>
      </c>
      <c r="AU174" s="180" t="s">
        <v>139</v>
      </c>
      <c r="AV174" s="10" t="s">
        <v>139</v>
      </c>
      <c r="AW174" s="10" t="s">
        <v>34</v>
      </c>
      <c r="AX174" s="10" t="s">
        <v>78</v>
      </c>
      <c r="AY174" s="180" t="s">
        <v>160</v>
      </c>
    </row>
    <row r="175" spans="2:65" s="10" customFormat="1" ht="16.5" customHeight="1">
      <c r="B175" s="173"/>
      <c r="C175" s="174"/>
      <c r="D175" s="174"/>
      <c r="E175" s="175" t="s">
        <v>20</v>
      </c>
      <c r="F175" s="471" t="s">
        <v>207</v>
      </c>
      <c r="G175" s="472"/>
      <c r="H175" s="472"/>
      <c r="I175" s="472"/>
      <c r="J175" s="174"/>
      <c r="K175" s="176">
        <v>126.444</v>
      </c>
      <c r="L175" s="174"/>
      <c r="M175" s="174"/>
      <c r="N175" s="174"/>
      <c r="O175" s="174"/>
      <c r="P175" s="174"/>
      <c r="Q175" s="174"/>
      <c r="R175" s="177"/>
      <c r="T175" s="178"/>
      <c r="U175" s="174"/>
      <c r="V175" s="174"/>
      <c r="W175" s="174"/>
      <c r="X175" s="174"/>
      <c r="Y175" s="174"/>
      <c r="Z175" s="174"/>
      <c r="AA175" s="179"/>
      <c r="AT175" s="180" t="s">
        <v>168</v>
      </c>
      <c r="AU175" s="180" t="s">
        <v>139</v>
      </c>
      <c r="AV175" s="10" t="s">
        <v>139</v>
      </c>
      <c r="AW175" s="10" t="s">
        <v>34</v>
      </c>
      <c r="AX175" s="10" t="s">
        <v>78</v>
      </c>
      <c r="AY175" s="180" t="s">
        <v>160</v>
      </c>
    </row>
    <row r="176" spans="2:65" s="10" customFormat="1" ht="16.5" customHeight="1">
      <c r="B176" s="173"/>
      <c r="C176" s="174"/>
      <c r="D176" s="174"/>
      <c r="E176" s="175" t="s">
        <v>20</v>
      </c>
      <c r="F176" s="471" t="s">
        <v>216</v>
      </c>
      <c r="G176" s="472"/>
      <c r="H176" s="472"/>
      <c r="I176" s="472"/>
      <c r="J176" s="174"/>
      <c r="K176" s="176">
        <v>-4.2480000000000002</v>
      </c>
      <c r="L176" s="174"/>
      <c r="M176" s="174"/>
      <c r="N176" s="174"/>
      <c r="O176" s="174"/>
      <c r="P176" s="174"/>
      <c r="Q176" s="174"/>
      <c r="R176" s="177"/>
      <c r="T176" s="178"/>
      <c r="U176" s="174"/>
      <c r="V176" s="174"/>
      <c r="W176" s="174"/>
      <c r="X176" s="174"/>
      <c r="Y176" s="174"/>
      <c r="Z176" s="174"/>
      <c r="AA176" s="179"/>
      <c r="AT176" s="180" t="s">
        <v>168</v>
      </c>
      <c r="AU176" s="180" t="s">
        <v>139</v>
      </c>
      <c r="AV176" s="10" t="s">
        <v>139</v>
      </c>
      <c r="AW176" s="10" t="s">
        <v>34</v>
      </c>
      <c r="AX176" s="10" t="s">
        <v>78</v>
      </c>
      <c r="AY176" s="180" t="s">
        <v>160</v>
      </c>
    </row>
    <row r="177" spans="2:65" s="10" customFormat="1" ht="16.5" customHeight="1">
      <c r="B177" s="173"/>
      <c r="C177" s="174"/>
      <c r="D177" s="174"/>
      <c r="E177" s="175" t="s">
        <v>20</v>
      </c>
      <c r="F177" s="471" t="s">
        <v>217</v>
      </c>
      <c r="G177" s="472"/>
      <c r="H177" s="472"/>
      <c r="I177" s="472"/>
      <c r="J177" s="174"/>
      <c r="K177" s="176">
        <v>-28.920999999999999</v>
      </c>
      <c r="L177" s="174"/>
      <c r="M177" s="174"/>
      <c r="N177" s="174"/>
      <c r="O177" s="174"/>
      <c r="P177" s="174"/>
      <c r="Q177" s="174"/>
      <c r="R177" s="177"/>
      <c r="T177" s="178"/>
      <c r="U177" s="174"/>
      <c r="V177" s="174"/>
      <c r="W177" s="174"/>
      <c r="X177" s="174"/>
      <c r="Y177" s="174"/>
      <c r="Z177" s="174"/>
      <c r="AA177" s="179"/>
      <c r="AT177" s="180" t="s">
        <v>168</v>
      </c>
      <c r="AU177" s="180" t="s">
        <v>139</v>
      </c>
      <c r="AV177" s="10" t="s">
        <v>139</v>
      </c>
      <c r="AW177" s="10" t="s">
        <v>34</v>
      </c>
      <c r="AX177" s="10" t="s">
        <v>78</v>
      </c>
      <c r="AY177" s="180" t="s">
        <v>160</v>
      </c>
    </row>
    <row r="178" spans="2:65" s="10" customFormat="1" ht="16.5" customHeight="1">
      <c r="B178" s="173"/>
      <c r="C178" s="174"/>
      <c r="D178" s="174"/>
      <c r="E178" s="175" t="s">
        <v>20</v>
      </c>
      <c r="F178" s="471" t="s">
        <v>218</v>
      </c>
      <c r="G178" s="472"/>
      <c r="H178" s="472"/>
      <c r="I178" s="472"/>
      <c r="J178" s="174"/>
      <c r="K178" s="176">
        <v>-4.9820000000000002</v>
      </c>
      <c r="L178" s="174"/>
      <c r="M178" s="174"/>
      <c r="N178" s="174"/>
      <c r="O178" s="174"/>
      <c r="P178" s="174"/>
      <c r="Q178" s="174"/>
      <c r="R178" s="177"/>
      <c r="T178" s="178"/>
      <c r="U178" s="174"/>
      <c r="V178" s="174"/>
      <c r="W178" s="174"/>
      <c r="X178" s="174"/>
      <c r="Y178" s="174"/>
      <c r="Z178" s="174"/>
      <c r="AA178" s="179"/>
      <c r="AT178" s="180" t="s">
        <v>168</v>
      </c>
      <c r="AU178" s="180" t="s">
        <v>139</v>
      </c>
      <c r="AV178" s="10" t="s">
        <v>139</v>
      </c>
      <c r="AW178" s="10" t="s">
        <v>34</v>
      </c>
      <c r="AX178" s="10" t="s">
        <v>78</v>
      </c>
      <c r="AY178" s="180" t="s">
        <v>160</v>
      </c>
    </row>
    <row r="179" spans="2:65" s="10" customFormat="1" ht="16.5" customHeight="1">
      <c r="B179" s="173"/>
      <c r="C179" s="174"/>
      <c r="D179" s="174"/>
      <c r="E179" s="175" t="s">
        <v>20</v>
      </c>
      <c r="F179" s="471" t="s">
        <v>219</v>
      </c>
      <c r="G179" s="472"/>
      <c r="H179" s="472"/>
      <c r="I179" s="472"/>
      <c r="J179" s="174"/>
      <c r="K179" s="176">
        <v>3.9390000000000001</v>
      </c>
      <c r="L179" s="174"/>
      <c r="M179" s="174"/>
      <c r="N179" s="174"/>
      <c r="O179" s="174"/>
      <c r="P179" s="174"/>
      <c r="Q179" s="174"/>
      <c r="R179" s="177"/>
      <c r="T179" s="178"/>
      <c r="U179" s="174"/>
      <c r="V179" s="174"/>
      <c r="W179" s="174"/>
      <c r="X179" s="174"/>
      <c r="Y179" s="174"/>
      <c r="Z179" s="174"/>
      <c r="AA179" s="179"/>
      <c r="AT179" s="180" t="s">
        <v>168</v>
      </c>
      <c r="AU179" s="180" t="s">
        <v>139</v>
      </c>
      <c r="AV179" s="10" t="s">
        <v>139</v>
      </c>
      <c r="AW179" s="10" t="s">
        <v>34</v>
      </c>
      <c r="AX179" s="10" t="s">
        <v>78</v>
      </c>
      <c r="AY179" s="180" t="s">
        <v>160</v>
      </c>
    </row>
    <row r="180" spans="2:65" s="11" customFormat="1" ht="16.5" customHeight="1">
      <c r="B180" s="181"/>
      <c r="C180" s="182"/>
      <c r="D180" s="182"/>
      <c r="E180" s="183" t="s">
        <v>20</v>
      </c>
      <c r="F180" s="469" t="s">
        <v>169</v>
      </c>
      <c r="G180" s="470"/>
      <c r="H180" s="470"/>
      <c r="I180" s="470"/>
      <c r="J180" s="182"/>
      <c r="K180" s="184">
        <v>297.89600000000002</v>
      </c>
      <c r="L180" s="182"/>
      <c r="M180" s="182"/>
      <c r="N180" s="182"/>
      <c r="O180" s="182"/>
      <c r="P180" s="182"/>
      <c r="Q180" s="182"/>
      <c r="R180" s="185"/>
      <c r="T180" s="186"/>
      <c r="U180" s="182"/>
      <c r="V180" s="182"/>
      <c r="W180" s="182"/>
      <c r="X180" s="182"/>
      <c r="Y180" s="182"/>
      <c r="Z180" s="182"/>
      <c r="AA180" s="187"/>
      <c r="AT180" s="188" t="s">
        <v>168</v>
      </c>
      <c r="AU180" s="188" t="s">
        <v>139</v>
      </c>
      <c r="AV180" s="11" t="s">
        <v>165</v>
      </c>
      <c r="AW180" s="11" t="s">
        <v>34</v>
      </c>
      <c r="AX180" s="11" t="s">
        <v>86</v>
      </c>
      <c r="AY180" s="188" t="s">
        <v>160</v>
      </c>
    </row>
    <row r="181" spans="2:65" s="1" customFormat="1" ht="25.5" customHeight="1">
      <c r="B181" s="36"/>
      <c r="C181" s="164" t="s">
        <v>220</v>
      </c>
      <c r="D181" s="164" t="s">
        <v>161</v>
      </c>
      <c r="E181" s="165" t="s">
        <v>221</v>
      </c>
      <c r="F181" s="463" t="s">
        <v>222</v>
      </c>
      <c r="G181" s="463"/>
      <c r="H181" s="463"/>
      <c r="I181" s="463"/>
      <c r="J181" s="166" t="s">
        <v>182</v>
      </c>
      <c r="K181" s="167">
        <v>31.15</v>
      </c>
      <c r="L181" s="464">
        <v>0</v>
      </c>
      <c r="M181" s="465"/>
      <c r="N181" s="466">
        <f>ROUND(L181*K181,3)</f>
        <v>0</v>
      </c>
      <c r="O181" s="466"/>
      <c r="P181" s="466"/>
      <c r="Q181" s="466"/>
      <c r="R181" s="38"/>
      <c r="T181" s="169" t="s">
        <v>20</v>
      </c>
      <c r="U181" s="45" t="s">
        <v>45</v>
      </c>
      <c r="V181" s="37"/>
      <c r="W181" s="170">
        <f>V181*K181</f>
        <v>0</v>
      </c>
      <c r="X181" s="170">
        <v>3.9789999999999999E-2</v>
      </c>
      <c r="Y181" s="170">
        <f>X181*K181</f>
        <v>1.2394585</v>
      </c>
      <c r="Z181" s="170">
        <v>0</v>
      </c>
      <c r="AA181" s="171">
        <f>Z181*K181</f>
        <v>0</v>
      </c>
      <c r="AR181" s="20" t="s">
        <v>165</v>
      </c>
      <c r="AT181" s="20" t="s">
        <v>161</v>
      </c>
      <c r="AU181" s="20" t="s">
        <v>139</v>
      </c>
      <c r="AY181" s="20" t="s">
        <v>160</v>
      </c>
      <c r="BE181" s="107">
        <f>IF(U181="základná",N181,0)</f>
        <v>0</v>
      </c>
      <c r="BF181" s="107">
        <f>IF(U181="znížená",N181,0)</f>
        <v>0</v>
      </c>
      <c r="BG181" s="107">
        <f>IF(U181="zákl. prenesená",N181,0)</f>
        <v>0</v>
      </c>
      <c r="BH181" s="107">
        <f>IF(U181="zníž. prenesená",N181,0)</f>
        <v>0</v>
      </c>
      <c r="BI181" s="107">
        <f>IF(U181="nulová",N181,0)</f>
        <v>0</v>
      </c>
      <c r="BJ181" s="20" t="s">
        <v>139</v>
      </c>
      <c r="BK181" s="172">
        <f>ROUND(L181*K181,3)</f>
        <v>0</v>
      </c>
      <c r="BL181" s="20" t="s">
        <v>165</v>
      </c>
      <c r="BM181" s="20" t="s">
        <v>223</v>
      </c>
    </row>
    <row r="182" spans="2:65" s="10" customFormat="1" ht="16.5" customHeight="1">
      <c r="B182" s="173"/>
      <c r="C182" s="174"/>
      <c r="D182" s="174"/>
      <c r="E182" s="175" t="s">
        <v>20</v>
      </c>
      <c r="F182" s="467" t="s">
        <v>224</v>
      </c>
      <c r="G182" s="468"/>
      <c r="H182" s="468"/>
      <c r="I182" s="468"/>
      <c r="J182" s="174"/>
      <c r="K182" s="176">
        <v>31.15</v>
      </c>
      <c r="L182" s="174"/>
      <c r="M182" s="174"/>
      <c r="N182" s="174"/>
      <c r="O182" s="174"/>
      <c r="P182" s="174"/>
      <c r="Q182" s="174"/>
      <c r="R182" s="177"/>
      <c r="T182" s="178"/>
      <c r="U182" s="174"/>
      <c r="V182" s="174"/>
      <c r="W182" s="174"/>
      <c r="X182" s="174"/>
      <c r="Y182" s="174"/>
      <c r="Z182" s="174"/>
      <c r="AA182" s="179"/>
      <c r="AT182" s="180" t="s">
        <v>168</v>
      </c>
      <c r="AU182" s="180" t="s">
        <v>139</v>
      </c>
      <c r="AV182" s="10" t="s">
        <v>139</v>
      </c>
      <c r="AW182" s="10" t="s">
        <v>34</v>
      </c>
      <c r="AX182" s="10" t="s">
        <v>78</v>
      </c>
      <c r="AY182" s="180" t="s">
        <v>160</v>
      </c>
    </row>
    <row r="183" spans="2:65" s="11" customFormat="1" ht="16.5" customHeight="1">
      <c r="B183" s="181"/>
      <c r="C183" s="182"/>
      <c r="D183" s="182"/>
      <c r="E183" s="183" t="s">
        <v>20</v>
      </c>
      <c r="F183" s="469" t="s">
        <v>169</v>
      </c>
      <c r="G183" s="470"/>
      <c r="H183" s="470"/>
      <c r="I183" s="470"/>
      <c r="J183" s="182"/>
      <c r="K183" s="184">
        <v>31.15</v>
      </c>
      <c r="L183" s="182"/>
      <c r="M183" s="182"/>
      <c r="N183" s="182"/>
      <c r="O183" s="182"/>
      <c r="P183" s="182"/>
      <c r="Q183" s="182"/>
      <c r="R183" s="185"/>
      <c r="T183" s="186"/>
      <c r="U183" s="182"/>
      <c r="V183" s="182"/>
      <c r="W183" s="182"/>
      <c r="X183" s="182"/>
      <c r="Y183" s="182"/>
      <c r="Z183" s="182"/>
      <c r="AA183" s="187"/>
      <c r="AT183" s="188" t="s">
        <v>168</v>
      </c>
      <c r="AU183" s="188" t="s">
        <v>139</v>
      </c>
      <c r="AV183" s="11" t="s">
        <v>165</v>
      </c>
      <c r="AW183" s="11" t="s">
        <v>34</v>
      </c>
      <c r="AX183" s="11" t="s">
        <v>86</v>
      </c>
      <c r="AY183" s="188" t="s">
        <v>160</v>
      </c>
    </row>
    <row r="184" spans="2:65" s="1" customFormat="1" ht="25.5" customHeight="1">
      <c r="B184" s="36"/>
      <c r="C184" s="164" t="s">
        <v>225</v>
      </c>
      <c r="D184" s="164" t="s">
        <v>161</v>
      </c>
      <c r="E184" s="165" t="s">
        <v>226</v>
      </c>
      <c r="F184" s="463" t="s">
        <v>227</v>
      </c>
      <c r="G184" s="463"/>
      <c r="H184" s="463"/>
      <c r="I184" s="463"/>
      <c r="J184" s="166" t="s">
        <v>164</v>
      </c>
      <c r="K184" s="167">
        <v>16.231000000000002</v>
      </c>
      <c r="L184" s="464">
        <v>0</v>
      </c>
      <c r="M184" s="465"/>
      <c r="N184" s="466">
        <f>ROUND(L184*K184,3)</f>
        <v>0</v>
      </c>
      <c r="O184" s="466"/>
      <c r="P184" s="466"/>
      <c r="Q184" s="466"/>
      <c r="R184" s="38"/>
      <c r="T184" s="169" t="s">
        <v>20</v>
      </c>
      <c r="U184" s="45" t="s">
        <v>45</v>
      </c>
      <c r="V184" s="37"/>
      <c r="W184" s="170">
        <f>V184*K184</f>
        <v>0</v>
      </c>
      <c r="X184" s="170">
        <v>2.23543</v>
      </c>
      <c r="Y184" s="170">
        <f>X184*K184</f>
        <v>36.283264330000002</v>
      </c>
      <c r="Z184" s="170">
        <v>0</v>
      </c>
      <c r="AA184" s="171">
        <f>Z184*K184</f>
        <v>0</v>
      </c>
      <c r="AR184" s="20" t="s">
        <v>165</v>
      </c>
      <c r="AT184" s="20" t="s">
        <v>161</v>
      </c>
      <c r="AU184" s="20" t="s">
        <v>139</v>
      </c>
      <c r="AY184" s="20" t="s">
        <v>160</v>
      </c>
      <c r="BE184" s="107">
        <f>IF(U184="základná",N184,0)</f>
        <v>0</v>
      </c>
      <c r="BF184" s="107">
        <f>IF(U184="znížená",N184,0)</f>
        <v>0</v>
      </c>
      <c r="BG184" s="107">
        <f>IF(U184="zákl. prenesená",N184,0)</f>
        <v>0</v>
      </c>
      <c r="BH184" s="107">
        <f>IF(U184="zníž. prenesená",N184,0)</f>
        <v>0</v>
      </c>
      <c r="BI184" s="107">
        <f>IF(U184="nulová",N184,0)</f>
        <v>0</v>
      </c>
      <c r="BJ184" s="20" t="s">
        <v>139</v>
      </c>
      <c r="BK184" s="172">
        <f>ROUND(L184*K184,3)</f>
        <v>0</v>
      </c>
      <c r="BL184" s="20" t="s">
        <v>165</v>
      </c>
      <c r="BM184" s="20" t="s">
        <v>228</v>
      </c>
    </row>
    <row r="185" spans="2:65" s="10" customFormat="1" ht="16.5" customHeight="1">
      <c r="B185" s="173"/>
      <c r="C185" s="174"/>
      <c r="D185" s="174"/>
      <c r="E185" s="175" t="s">
        <v>20</v>
      </c>
      <c r="F185" s="467" t="s">
        <v>229</v>
      </c>
      <c r="G185" s="468"/>
      <c r="H185" s="468"/>
      <c r="I185" s="468"/>
      <c r="J185" s="174"/>
      <c r="K185" s="176">
        <v>16.231000000000002</v>
      </c>
      <c r="L185" s="174"/>
      <c r="M185" s="174"/>
      <c r="N185" s="174"/>
      <c r="O185" s="174"/>
      <c r="P185" s="174"/>
      <c r="Q185" s="174"/>
      <c r="R185" s="177"/>
      <c r="T185" s="178"/>
      <c r="U185" s="174"/>
      <c r="V185" s="174"/>
      <c r="W185" s="174"/>
      <c r="X185" s="174"/>
      <c r="Y185" s="174"/>
      <c r="Z185" s="174"/>
      <c r="AA185" s="179"/>
      <c r="AT185" s="180" t="s">
        <v>168</v>
      </c>
      <c r="AU185" s="180" t="s">
        <v>139</v>
      </c>
      <c r="AV185" s="10" t="s">
        <v>139</v>
      </c>
      <c r="AW185" s="10" t="s">
        <v>34</v>
      </c>
      <c r="AX185" s="10" t="s">
        <v>78</v>
      </c>
      <c r="AY185" s="180" t="s">
        <v>160</v>
      </c>
    </row>
    <row r="186" spans="2:65" s="11" customFormat="1" ht="16.5" customHeight="1">
      <c r="B186" s="181"/>
      <c r="C186" s="182"/>
      <c r="D186" s="182"/>
      <c r="E186" s="183" t="s">
        <v>20</v>
      </c>
      <c r="F186" s="469" t="s">
        <v>169</v>
      </c>
      <c r="G186" s="470"/>
      <c r="H186" s="470"/>
      <c r="I186" s="470"/>
      <c r="J186" s="182"/>
      <c r="K186" s="184">
        <v>16.231000000000002</v>
      </c>
      <c r="L186" s="182"/>
      <c r="M186" s="182"/>
      <c r="N186" s="182"/>
      <c r="O186" s="182"/>
      <c r="P186" s="182"/>
      <c r="Q186" s="182"/>
      <c r="R186" s="185"/>
      <c r="T186" s="186"/>
      <c r="U186" s="182"/>
      <c r="V186" s="182"/>
      <c r="W186" s="182"/>
      <c r="X186" s="182"/>
      <c r="Y186" s="182"/>
      <c r="Z186" s="182"/>
      <c r="AA186" s="187"/>
      <c r="AT186" s="188" t="s">
        <v>168</v>
      </c>
      <c r="AU186" s="188" t="s">
        <v>139</v>
      </c>
      <c r="AV186" s="11" t="s">
        <v>165</v>
      </c>
      <c r="AW186" s="11" t="s">
        <v>34</v>
      </c>
      <c r="AX186" s="11" t="s">
        <v>86</v>
      </c>
      <c r="AY186" s="188" t="s">
        <v>160</v>
      </c>
    </row>
    <row r="187" spans="2:65" s="1" customFormat="1" ht="25.5" customHeight="1">
      <c r="B187" s="36"/>
      <c r="C187" s="164" t="s">
        <v>230</v>
      </c>
      <c r="D187" s="164" t="s">
        <v>161</v>
      </c>
      <c r="E187" s="165" t="s">
        <v>231</v>
      </c>
      <c r="F187" s="463" t="s">
        <v>232</v>
      </c>
      <c r="G187" s="463"/>
      <c r="H187" s="463"/>
      <c r="I187" s="463"/>
      <c r="J187" s="166" t="s">
        <v>164</v>
      </c>
      <c r="K187" s="167">
        <v>52.265999999999998</v>
      </c>
      <c r="L187" s="464">
        <v>0</v>
      </c>
      <c r="M187" s="465"/>
      <c r="N187" s="466">
        <f>ROUND(L187*K187,3)</f>
        <v>0</v>
      </c>
      <c r="O187" s="466"/>
      <c r="P187" s="466"/>
      <c r="Q187" s="466"/>
      <c r="R187" s="38"/>
      <c r="T187" s="169" t="s">
        <v>20</v>
      </c>
      <c r="U187" s="45" t="s">
        <v>45</v>
      </c>
      <c r="V187" s="37"/>
      <c r="W187" s="170">
        <f>V187*K187</f>
        <v>0</v>
      </c>
      <c r="X187" s="170">
        <v>2.23543</v>
      </c>
      <c r="Y187" s="170">
        <f>X187*K187</f>
        <v>116.83698438</v>
      </c>
      <c r="Z187" s="170">
        <v>0</v>
      </c>
      <c r="AA187" s="171">
        <f>Z187*K187</f>
        <v>0</v>
      </c>
      <c r="AR187" s="20" t="s">
        <v>165</v>
      </c>
      <c r="AT187" s="20" t="s">
        <v>161</v>
      </c>
      <c r="AU187" s="20" t="s">
        <v>139</v>
      </c>
      <c r="AY187" s="20" t="s">
        <v>160</v>
      </c>
      <c r="BE187" s="107">
        <f>IF(U187="základná",N187,0)</f>
        <v>0</v>
      </c>
      <c r="BF187" s="107">
        <f>IF(U187="znížená",N187,0)</f>
        <v>0</v>
      </c>
      <c r="BG187" s="107">
        <f>IF(U187="zákl. prenesená",N187,0)</f>
        <v>0</v>
      </c>
      <c r="BH187" s="107">
        <f>IF(U187="zníž. prenesená",N187,0)</f>
        <v>0</v>
      </c>
      <c r="BI187" s="107">
        <f>IF(U187="nulová",N187,0)</f>
        <v>0</v>
      </c>
      <c r="BJ187" s="20" t="s">
        <v>139</v>
      </c>
      <c r="BK187" s="172">
        <f>ROUND(L187*K187,3)</f>
        <v>0</v>
      </c>
      <c r="BL187" s="20" t="s">
        <v>165</v>
      </c>
      <c r="BM187" s="20" t="s">
        <v>233</v>
      </c>
    </row>
    <row r="188" spans="2:65" s="10" customFormat="1" ht="16.5" customHeight="1">
      <c r="B188" s="173"/>
      <c r="C188" s="174"/>
      <c r="D188" s="174"/>
      <c r="E188" s="175" t="s">
        <v>20</v>
      </c>
      <c r="F188" s="467" t="s">
        <v>234</v>
      </c>
      <c r="G188" s="468"/>
      <c r="H188" s="468"/>
      <c r="I188" s="468"/>
      <c r="J188" s="174"/>
      <c r="K188" s="176">
        <v>52.265999999999998</v>
      </c>
      <c r="L188" s="174"/>
      <c r="M188" s="174"/>
      <c r="N188" s="174"/>
      <c r="O188" s="174"/>
      <c r="P188" s="174"/>
      <c r="Q188" s="174"/>
      <c r="R188" s="177"/>
      <c r="T188" s="178"/>
      <c r="U188" s="174"/>
      <c r="V188" s="174"/>
      <c r="W188" s="174"/>
      <c r="X188" s="174"/>
      <c r="Y188" s="174"/>
      <c r="Z188" s="174"/>
      <c r="AA188" s="179"/>
      <c r="AT188" s="180" t="s">
        <v>168</v>
      </c>
      <c r="AU188" s="180" t="s">
        <v>139</v>
      </c>
      <c r="AV188" s="10" t="s">
        <v>139</v>
      </c>
      <c r="AW188" s="10" t="s">
        <v>34</v>
      </c>
      <c r="AX188" s="10" t="s">
        <v>78</v>
      </c>
      <c r="AY188" s="180" t="s">
        <v>160</v>
      </c>
    </row>
    <row r="189" spans="2:65" s="11" customFormat="1" ht="16.5" customHeight="1">
      <c r="B189" s="181"/>
      <c r="C189" s="182"/>
      <c r="D189" s="182"/>
      <c r="E189" s="183" t="s">
        <v>20</v>
      </c>
      <c r="F189" s="469" t="s">
        <v>169</v>
      </c>
      <c r="G189" s="470"/>
      <c r="H189" s="470"/>
      <c r="I189" s="470"/>
      <c r="J189" s="182"/>
      <c r="K189" s="184">
        <v>52.265999999999998</v>
      </c>
      <c r="L189" s="182"/>
      <c r="M189" s="182"/>
      <c r="N189" s="182"/>
      <c r="O189" s="182"/>
      <c r="P189" s="182"/>
      <c r="Q189" s="182"/>
      <c r="R189" s="185"/>
      <c r="T189" s="186"/>
      <c r="U189" s="182"/>
      <c r="V189" s="182"/>
      <c r="W189" s="182"/>
      <c r="X189" s="182"/>
      <c r="Y189" s="182"/>
      <c r="Z189" s="182"/>
      <c r="AA189" s="187"/>
      <c r="AT189" s="188" t="s">
        <v>168</v>
      </c>
      <c r="AU189" s="188" t="s">
        <v>139</v>
      </c>
      <c r="AV189" s="11" t="s">
        <v>165</v>
      </c>
      <c r="AW189" s="11" t="s">
        <v>34</v>
      </c>
      <c r="AX189" s="11" t="s">
        <v>86</v>
      </c>
      <c r="AY189" s="188" t="s">
        <v>160</v>
      </c>
    </row>
    <row r="190" spans="2:65" s="1" customFormat="1" ht="38.25" customHeight="1">
      <c r="B190" s="36"/>
      <c r="C190" s="164" t="s">
        <v>235</v>
      </c>
      <c r="D190" s="164" t="s">
        <v>161</v>
      </c>
      <c r="E190" s="165" t="s">
        <v>236</v>
      </c>
      <c r="F190" s="463" t="s">
        <v>237</v>
      </c>
      <c r="G190" s="463"/>
      <c r="H190" s="463"/>
      <c r="I190" s="463"/>
      <c r="J190" s="166" t="s">
        <v>182</v>
      </c>
      <c r="K190" s="167">
        <v>383.28399999999999</v>
      </c>
      <c r="L190" s="464">
        <v>0</v>
      </c>
      <c r="M190" s="465"/>
      <c r="N190" s="466">
        <f>ROUND(L190*K190,3)</f>
        <v>0</v>
      </c>
      <c r="O190" s="466"/>
      <c r="P190" s="466"/>
      <c r="Q190" s="466"/>
      <c r="R190" s="38"/>
      <c r="T190" s="169" t="s">
        <v>20</v>
      </c>
      <c r="U190" s="45" t="s">
        <v>45</v>
      </c>
      <c r="V190" s="37"/>
      <c r="W190" s="170">
        <f>V190*K190</f>
        <v>0</v>
      </c>
      <c r="X190" s="170">
        <v>3.4299999999999999E-3</v>
      </c>
      <c r="Y190" s="170">
        <f>X190*K190</f>
        <v>1.31466412</v>
      </c>
      <c r="Z190" s="170">
        <v>0</v>
      </c>
      <c r="AA190" s="171">
        <f>Z190*K190</f>
        <v>0</v>
      </c>
      <c r="AR190" s="20" t="s">
        <v>165</v>
      </c>
      <c r="AT190" s="20" t="s">
        <v>161</v>
      </c>
      <c r="AU190" s="20" t="s">
        <v>139</v>
      </c>
      <c r="AY190" s="20" t="s">
        <v>160</v>
      </c>
      <c r="BE190" s="107">
        <f>IF(U190="základná",N190,0)</f>
        <v>0</v>
      </c>
      <c r="BF190" s="107">
        <f>IF(U190="znížená",N190,0)</f>
        <v>0</v>
      </c>
      <c r="BG190" s="107">
        <f>IF(U190="zákl. prenesená",N190,0)</f>
        <v>0</v>
      </c>
      <c r="BH190" s="107">
        <f>IF(U190="zníž. prenesená",N190,0)</f>
        <v>0</v>
      </c>
      <c r="BI190" s="107">
        <f>IF(U190="nulová",N190,0)</f>
        <v>0</v>
      </c>
      <c r="BJ190" s="20" t="s">
        <v>139</v>
      </c>
      <c r="BK190" s="172">
        <f>ROUND(L190*K190,3)</f>
        <v>0</v>
      </c>
      <c r="BL190" s="20" t="s">
        <v>165</v>
      </c>
      <c r="BM190" s="20" t="s">
        <v>238</v>
      </c>
    </row>
    <row r="191" spans="2:65" s="10" customFormat="1" ht="25.5" customHeight="1">
      <c r="B191" s="173"/>
      <c r="C191" s="174"/>
      <c r="D191" s="174"/>
      <c r="E191" s="175" t="s">
        <v>20</v>
      </c>
      <c r="F191" s="467" t="s">
        <v>239</v>
      </c>
      <c r="G191" s="468"/>
      <c r="H191" s="468"/>
      <c r="I191" s="468"/>
      <c r="J191" s="174"/>
      <c r="K191" s="176">
        <v>75.459999999999994</v>
      </c>
      <c r="L191" s="174"/>
      <c r="M191" s="174"/>
      <c r="N191" s="174"/>
      <c r="O191" s="174"/>
      <c r="P191" s="174"/>
      <c r="Q191" s="174"/>
      <c r="R191" s="177"/>
      <c r="T191" s="178"/>
      <c r="U191" s="174"/>
      <c r="V191" s="174"/>
      <c r="W191" s="174"/>
      <c r="X191" s="174"/>
      <c r="Y191" s="174"/>
      <c r="Z191" s="174"/>
      <c r="AA191" s="179"/>
      <c r="AT191" s="180" t="s">
        <v>168</v>
      </c>
      <c r="AU191" s="180" t="s">
        <v>139</v>
      </c>
      <c r="AV191" s="10" t="s">
        <v>139</v>
      </c>
      <c r="AW191" s="10" t="s">
        <v>34</v>
      </c>
      <c r="AX191" s="10" t="s">
        <v>78</v>
      </c>
      <c r="AY191" s="180" t="s">
        <v>160</v>
      </c>
    </row>
    <row r="192" spans="2:65" s="10" customFormat="1" ht="25.5" customHeight="1">
      <c r="B192" s="173"/>
      <c r="C192" s="174"/>
      <c r="D192" s="174"/>
      <c r="E192" s="175" t="s">
        <v>20</v>
      </c>
      <c r="F192" s="471" t="s">
        <v>240</v>
      </c>
      <c r="G192" s="472"/>
      <c r="H192" s="472"/>
      <c r="I192" s="472"/>
      <c r="J192" s="174"/>
      <c r="K192" s="176">
        <v>307.82400000000001</v>
      </c>
      <c r="L192" s="174"/>
      <c r="M192" s="174"/>
      <c r="N192" s="174"/>
      <c r="O192" s="174"/>
      <c r="P192" s="174"/>
      <c r="Q192" s="174"/>
      <c r="R192" s="177"/>
      <c r="T192" s="178"/>
      <c r="U192" s="174"/>
      <c r="V192" s="174"/>
      <c r="W192" s="174"/>
      <c r="X192" s="174"/>
      <c r="Y192" s="174"/>
      <c r="Z192" s="174"/>
      <c r="AA192" s="179"/>
      <c r="AT192" s="180" t="s">
        <v>168</v>
      </c>
      <c r="AU192" s="180" t="s">
        <v>139</v>
      </c>
      <c r="AV192" s="10" t="s">
        <v>139</v>
      </c>
      <c r="AW192" s="10" t="s">
        <v>34</v>
      </c>
      <c r="AX192" s="10" t="s">
        <v>78</v>
      </c>
      <c r="AY192" s="180" t="s">
        <v>160</v>
      </c>
    </row>
    <row r="193" spans="2:65" s="11" customFormat="1" ht="16.5" customHeight="1">
      <c r="B193" s="181"/>
      <c r="C193" s="182"/>
      <c r="D193" s="182"/>
      <c r="E193" s="183" t="s">
        <v>20</v>
      </c>
      <c r="F193" s="469" t="s">
        <v>169</v>
      </c>
      <c r="G193" s="470"/>
      <c r="H193" s="470"/>
      <c r="I193" s="470"/>
      <c r="J193" s="182"/>
      <c r="K193" s="184">
        <v>383.28399999999999</v>
      </c>
      <c r="L193" s="182"/>
      <c r="M193" s="182"/>
      <c r="N193" s="182"/>
      <c r="O193" s="182"/>
      <c r="P193" s="182"/>
      <c r="Q193" s="182"/>
      <c r="R193" s="185"/>
      <c r="T193" s="186"/>
      <c r="U193" s="182"/>
      <c r="V193" s="182"/>
      <c r="W193" s="182"/>
      <c r="X193" s="182"/>
      <c r="Y193" s="182"/>
      <c r="Z193" s="182"/>
      <c r="AA193" s="187"/>
      <c r="AT193" s="188" t="s">
        <v>168</v>
      </c>
      <c r="AU193" s="188" t="s">
        <v>139</v>
      </c>
      <c r="AV193" s="11" t="s">
        <v>165</v>
      </c>
      <c r="AW193" s="11" t="s">
        <v>34</v>
      </c>
      <c r="AX193" s="11" t="s">
        <v>86</v>
      </c>
      <c r="AY193" s="188" t="s">
        <v>160</v>
      </c>
    </row>
    <row r="194" spans="2:65" s="1" customFormat="1" ht="38.25" customHeight="1">
      <c r="B194" s="36"/>
      <c r="C194" s="164" t="s">
        <v>241</v>
      </c>
      <c r="D194" s="164" t="s">
        <v>161</v>
      </c>
      <c r="E194" s="165" t="s">
        <v>242</v>
      </c>
      <c r="F194" s="463" t="s">
        <v>243</v>
      </c>
      <c r="G194" s="463"/>
      <c r="H194" s="463"/>
      <c r="I194" s="463"/>
      <c r="J194" s="166" t="s">
        <v>182</v>
      </c>
      <c r="K194" s="167">
        <v>400.70600000000002</v>
      </c>
      <c r="L194" s="464">
        <v>0</v>
      </c>
      <c r="M194" s="465"/>
      <c r="N194" s="466">
        <f>ROUND(L194*K194,3)</f>
        <v>0</v>
      </c>
      <c r="O194" s="466"/>
      <c r="P194" s="466"/>
      <c r="Q194" s="466"/>
      <c r="R194" s="38"/>
      <c r="T194" s="169" t="s">
        <v>20</v>
      </c>
      <c r="U194" s="45" t="s">
        <v>45</v>
      </c>
      <c r="V194" s="37"/>
      <c r="W194" s="170">
        <f>V194*K194</f>
        <v>0</v>
      </c>
      <c r="X194" s="170">
        <v>8.7799999999999996E-3</v>
      </c>
      <c r="Y194" s="170">
        <f>X194*K194</f>
        <v>3.5181986799999998</v>
      </c>
      <c r="Z194" s="170">
        <v>0</v>
      </c>
      <c r="AA194" s="171">
        <f>Z194*K194</f>
        <v>0</v>
      </c>
      <c r="AR194" s="20" t="s">
        <v>165</v>
      </c>
      <c r="AT194" s="20" t="s">
        <v>161</v>
      </c>
      <c r="AU194" s="20" t="s">
        <v>139</v>
      </c>
      <c r="AY194" s="20" t="s">
        <v>160</v>
      </c>
      <c r="BE194" s="107">
        <f>IF(U194="základná",N194,0)</f>
        <v>0</v>
      </c>
      <c r="BF194" s="107">
        <f>IF(U194="znížená",N194,0)</f>
        <v>0</v>
      </c>
      <c r="BG194" s="107">
        <f>IF(U194="zákl. prenesená",N194,0)</f>
        <v>0</v>
      </c>
      <c r="BH194" s="107">
        <f>IF(U194="zníž. prenesená",N194,0)</f>
        <v>0</v>
      </c>
      <c r="BI194" s="107">
        <f>IF(U194="nulová",N194,0)</f>
        <v>0</v>
      </c>
      <c r="BJ194" s="20" t="s">
        <v>139</v>
      </c>
      <c r="BK194" s="172">
        <f>ROUND(L194*K194,3)</f>
        <v>0</v>
      </c>
      <c r="BL194" s="20" t="s">
        <v>165</v>
      </c>
      <c r="BM194" s="20" t="s">
        <v>244</v>
      </c>
    </row>
    <row r="195" spans="2:65" s="10" customFormat="1" ht="16.5" customHeight="1">
      <c r="B195" s="173"/>
      <c r="C195" s="174"/>
      <c r="D195" s="174"/>
      <c r="E195" s="175" t="s">
        <v>20</v>
      </c>
      <c r="F195" s="467" t="s">
        <v>245</v>
      </c>
      <c r="G195" s="468"/>
      <c r="H195" s="468"/>
      <c r="I195" s="468"/>
      <c r="J195" s="174"/>
      <c r="K195" s="176">
        <v>400.70600000000002</v>
      </c>
      <c r="L195" s="174"/>
      <c r="M195" s="174"/>
      <c r="N195" s="174"/>
      <c r="O195" s="174"/>
      <c r="P195" s="174"/>
      <c r="Q195" s="174"/>
      <c r="R195" s="177"/>
      <c r="T195" s="178"/>
      <c r="U195" s="174"/>
      <c r="V195" s="174"/>
      <c r="W195" s="174"/>
      <c r="X195" s="174"/>
      <c r="Y195" s="174"/>
      <c r="Z195" s="174"/>
      <c r="AA195" s="179"/>
      <c r="AT195" s="180" t="s">
        <v>168</v>
      </c>
      <c r="AU195" s="180" t="s">
        <v>139</v>
      </c>
      <c r="AV195" s="10" t="s">
        <v>139</v>
      </c>
      <c r="AW195" s="10" t="s">
        <v>34</v>
      </c>
      <c r="AX195" s="10" t="s">
        <v>78</v>
      </c>
      <c r="AY195" s="180" t="s">
        <v>160</v>
      </c>
    </row>
    <row r="196" spans="2:65" s="11" customFormat="1" ht="16.5" customHeight="1">
      <c r="B196" s="181"/>
      <c r="C196" s="182"/>
      <c r="D196" s="182"/>
      <c r="E196" s="183" t="s">
        <v>20</v>
      </c>
      <c r="F196" s="469" t="s">
        <v>169</v>
      </c>
      <c r="G196" s="470"/>
      <c r="H196" s="470"/>
      <c r="I196" s="470"/>
      <c r="J196" s="182"/>
      <c r="K196" s="184">
        <v>400.70600000000002</v>
      </c>
      <c r="L196" s="182"/>
      <c r="M196" s="182"/>
      <c r="N196" s="182"/>
      <c r="O196" s="182"/>
      <c r="P196" s="182"/>
      <c r="Q196" s="182"/>
      <c r="R196" s="185"/>
      <c r="T196" s="186"/>
      <c r="U196" s="182"/>
      <c r="V196" s="182"/>
      <c r="W196" s="182"/>
      <c r="X196" s="182"/>
      <c r="Y196" s="182"/>
      <c r="Z196" s="182"/>
      <c r="AA196" s="187"/>
      <c r="AT196" s="188" t="s">
        <v>168</v>
      </c>
      <c r="AU196" s="188" t="s">
        <v>139</v>
      </c>
      <c r="AV196" s="11" t="s">
        <v>165</v>
      </c>
      <c r="AW196" s="11" t="s">
        <v>34</v>
      </c>
      <c r="AX196" s="11" t="s">
        <v>86</v>
      </c>
      <c r="AY196" s="188" t="s">
        <v>160</v>
      </c>
    </row>
    <row r="197" spans="2:65" s="1" customFormat="1" ht="25.5" customHeight="1">
      <c r="B197" s="36"/>
      <c r="C197" s="164" t="s">
        <v>246</v>
      </c>
      <c r="D197" s="164" t="s">
        <v>161</v>
      </c>
      <c r="E197" s="165" t="s">
        <v>247</v>
      </c>
      <c r="F197" s="463" t="s">
        <v>248</v>
      </c>
      <c r="G197" s="463"/>
      <c r="H197" s="463"/>
      <c r="I197" s="463"/>
      <c r="J197" s="166" t="s">
        <v>164</v>
      </c>
      <c r="K197" s="167">
        <v>87.11</v>
      </c>
      <c r="L197" s="464">
        <v>0</v>
      </c>
      <c r="M197" s="465"/>
      <c r="N197" s="466">
        <f>ROUND(L197*K197,3)</f>
        <v>0</v>
      </c>
      <c r="O197" s="466"/>
      <c r="P197" s="466"/>
      <c r="Q197" s="466"/>
      <c r="R197" s="38"/>
      <c r="T197" s="169" t="s">
        <v>20</v>
      </c>
      <c r="U197" s="45" t="s">
        <v>45</v>
      </c>
      <c r="V197" s="37"/>
      <c r="W197" s="170">
        <f>V197*K197</f>
        <v>0</v>
      </c>
      <c r="X197" s="170">
        <v>1.837</v>
      </c>
      <c r="Y197" s="170">
        <f>X197*K197</f>
        <v>160.02107000000001</v>
      </c>
      <c r="Z197" s="170">
        <v>0</v>
      </c>
      <c r="AA197" s="171">
        <f>Z197*K197</f>
        <v>0</v>
      </c>
      <c r="AR197" s="20" t="s">
        <v>165</v>
      </c>
      <c r="AT197" s="20" t="s">
        <v>161</v>
      </c>
      <c r="AU197" s="20" t="s">
        <v>139</v>
      </c>
      <c r="AY197" s="20" t="s">
        <v>160</v>
      </c>
      <c r="BE197" s="107">
        <f>IF(U197="základná",N197,0)</f>
        <v>0</v>
      </c>
      <c r="BF197" s="107">
        <f>IF(U197="znížená",N197,0)</f>
        <v>0</v>
      </c>
      <c r="BG197" s="107">
        <f>IF(U197="zákl. prenesená",N197,0)</f>
        <v>0</v>
      </c>
      <c r="BH197" s="107">
        <f>IF(U197="zníž. prenesená",N197,0)</f>
        <v>0</v>
      </c>
      <c r="BI197" s="107">
        <f>IF(U197="nulová",N197,0)</f>
        <v>0</v>
      </c>
      <c r="BJ197" s="20" t="s">
        <v>139</v>
      </c>
      <c r="BK197" s="172">
        <f>ROUND(L197*K197,3)</f>
        <v>0</v>
      </c>
      <c r="BL197" s="20" t="s">
        <v>165</v>
      </c>
      <c r="BM197" s="20" t="s">
        <v>249</v>
      </c>
    </row>
    <row r="198" spans="2:65" s="10" customFormat="1" ht="25.5" customHeight="1">
      <c r="B198" s="173"/>
      <c r="C198" s="174"/>
      <c r="D198" s="174"/>
      <c r="E198" s="175" t="s">
        <v>20</v>
      </c>
      <c r="F198" s="467" t="s">
        <v>250</v>
      </c>
      <c r="G198" s="468"/>
      <c r="H198" s="468"/>
      <c r="I198" s="468"/>
      <c r="J198" s="174"/>
      <c r="K198" s="176">
        <v>87.11</v>
      </c>
      <c r="L198" s="174"/>
      <c r="M198" s="174"/>
      <c r="N198" s="174"/>
      <c r="O198" s="174"/>
      <c r="P198" s="174"/>
      <c r="Q198" s="174"/>
      <c r="R198" s="177"/>
      <c r="T198" s="178"/>
      <c r="U198" s="174"/>
      <c r="V198" s="174"/>
      <c r="W198" s="174"/>
      <c r="X198" s="174"/>
      <c r="Y198" s="174"/>
      <c r="Z198" s="174"/>
      <c r="AA198" s="179"/>
      <c r="AT198" s="180" t="s">
        <v>168</v>
      </c>
      <c r="AU198" s="180" t="s">
        <v>139</v>
      </c>
      <c r="AV198" s="10" t="s">
        <v>139</v>
      </c>
      <c r="AW198" s="10" t="s">
        <v>34</v>
      </c>
      <c r="AX198" s="10" t="s">
        <v>78</v>
      </c>
      <c r="AY198" s="180" t="s">
        <v>160</v>
      </c>
    </row>
    <row r="199" spans="2:65" s="11" customFormat="1" ht="16.5" customHeight="1">
      <c r="B199" s="181"/>
      <c r="C199" s="182"/>
      <c r="D199" s="182"/>
      <c r="E199" s="183" t="s">
        <v>20</v>
      </c>
      <c r="F199" s="469" t="s">
        <v>169</v>
      </c>
      <c r="G199" s="470"/>
      <c r="H199" s="470"/>
      <c r="I199" s="470"/>
      <c r="J199" s="182"/>
      <c r="K199" s="184">
        <v>87.11</v>
      </c>
      <c r="L199" s="182"/>
      <c r="M199" s="182"/>
      <c r="N199" s="182"/>
      <c r="O199" s="182"/>
      <c r="P199" s="182"/>
      <c r="Q199" s="182"/>
      <c r="R199" s="185"/>
      <c r="T199" s="186"/>
      <c r="U199" s="182"/>
      <c r="V199" s="182"/>
      <c r="W199" s="182"/>
      <c r="X199" s="182"/>
      <c r="Y199" s="182"/>
      <c r="Z199" s="182"/>
      <c r="AA199" s="187"/>
      <c r="AT199" s="188" t="s">
        <v>168</v>
      </c>
      <c r="AU199" s="188" t="s">
        <v>139</v>
      </c>
      <c r="AV199" s="11" t="s">
        <v>165</v>
      </c>
      <c r="AW199" s="11" t="s">
        <v>34</v>
      </c>
      <c r="AX199" s="11" t="s">
        <v>86</v>
      </c>
      <c r="AY199" s="188" t="s">
        <v>160</v>
      </c>
    </row>
    <row r="200" spans="2:65" s="1" customFormat="1" ht="25.5" customHeight="1">
      <c r="B200" s="36"/>
      <c r="C200" s="164" t="s">
        <v>251</v>
      </c>
      <c r="D200" s="164" t="s">
        <v>161</v>
      </c>
      <c r="E200" s="165" t="s">
        <v>252</v>
      </c>
      <c r="F200" s="463" t="s">
        <v>253</v>
      </c>
      <c r="G200" s="463"/>
      <c r="H200" s="463"/>
      <c r="I200" s="463"/>
      <c r="J200" s="166" t="s">
        <v>182</v>
      </c>
      <c r="K200" s="167">
        <v>68.599999999999994</v>
      </c>
      <c r="L200" s="464">
        <v>0</v>
      </c>
      <c r="M200" s="465"/>
      <c r="N200" s="466">
        <f>ROUND(L200*K200,3)</f>
        <v>0</v>
      </c>
      <c r="O200" s="466"/>
      <c r="P200" s="466"/>
      <c r="Q200" s="466"/>
      <c r="R200" s="38"/>
      <c r="T200" s="169" t="s">
        <v>20</v>
      </c>
      <c r="U200" s="45" t="s">
        <v>45</v>
      </c>
      <c r="V200" s="37"/>
      <c r="W200" s="170">
        <f>V200*K200</f>
        <v>0</v>
      </c>
      <c r="X200" s="170">
        <v>8.5519999999999999E-2</v>
      </c>
      <c r="Y200" s="170">
        <f>X200*K200</f>
        <v>5.8666719999999994</v>
      </c>
      <c r="Z200" s="170">
        <v>0</v>
      </c>
      <c r="AA200" s="171">
        <f>Z200*K200</f>
        <v>0</v>
      </c>
      <c r="AR200" s="20" t="s">
        <v>165</v>
      </c>
      <c r="AT200" s="20" t="s">
        <v>161</v>
      </c>
      <c r="AU200" s="20" t="s">
        <v>139</v>
      </c>
      <c r="AY200" s="20" t="s">
        <v>160</v>
      </c>
      <c r="BE200" s="107">
        <f>IF(U200="základná",N200,0)</f>
        <v>0</v>
      </c>
      <c r="BF200" s="107">
        <f>IF(U200="znížená",N200,0)</f>
        <v>0</v>
      </c>
      <c r="BG200" s="107">
        <f>IF(U200="zákl. prenesená",N200,0)</f>
        <v>0</v>
      </c>
      <c r="BH200" s="107">
        <f>IF(U200="zníž. prenesená",N200,0)</f>
        <v>0</v>
      </c>
      <c r="BI200" s="107">
        <f>IF(U200="nulová",N200,0)</f>
        <v>0</v>
      </c>
      <c r="BJ200" s="20" t="s">
        <v>139</v>
      </c>
      <c r="BK200" s="172">
        <f>ROUND(L200*K200,3)</f>
        <v>0</v>
      </c>
      <c r="BL200" s="20" t="s">
        <v>165</v>
      </c>
      <c r="BM200" s="20" t="s">
        <v>254</v>
      </c>
    </row>
    <row r="201" spans="2:65" s="10" customFormat="1" ht="16.5" customHeight="1">
      <c r="B201" s="173"/>
      <c r="C201" s="174"/>
      <c r="D201" s="174"/>
      <c r="E201" s="175" t="s">
        <v>20</v>
      </c>
      <c r="F201" s="467" t="s">
        <v>255</v>
      </c>
      <c r="G201" s="468"/>
      <c r="H201" s="468"/>
      <c r="I201" s="468"/>
      <c r="J201" s="174"/>
      <c r="K201" s="176">
        <v>68.599999999999994</v>
      </c>
      <c r="L201" s="174"/>
      <c r="M201" s="174"/>
      <c r="N201" s="174"/>
      <c r="O201" s="174"/>
      <c r="P201" s="174"/>
      <c r="Q201" s="174"/>
      <c r="R201" s="177"/>
      <c r="T201" s="178"/>
      <c r="U201" s="174"/>
      <c r="V201" s="174"/>
      <c r="W201" s="174"/>
      <c r="X201" s="174"/>
      <c r="Y201" s="174"/>
      <c r="Z201" s="174"/>
      <c r="AA201" s="179"/>
      <c r="AT201" s="180" t="s">
        <v>168</v>
      </c>
      <c r="AU201" s="180" t="s">
        <v>139</v>
      </c>
      <c r="AV201" s="10" t="s">
        <v>139</v>
      </c>
      <c r="AW201" s="10" t="s">
        <v>34</v>
      </c>
      <c r="AX201" s="10" t="s">
        <v>78</v>
      </c>
      <c r="AY201" s="180" t="s">
        <v>160</v>
      </c>
    </row>
    <row r="202" spans="2:65" s="11" customFormat="1" ht="16.5" customHeight="1">
      <c r="B202" s="181"/>
      <c r="C202" s="182"/>
      <c r="D202" s="182"/>
      <c r="E202" s="183" t="s">
        <v>20</v>
      </c>
      <c r="F202" s="469" t="s">
        <v>169</v>
      </c>
      <c r="G202" s="470"/>
      <c r="H202" s="470"/>
      <c r="I202" s="470"/>
      <c r="J202" s="182"/>
      <c r="K202" s="184">
        <v>68.599999999999994</v>
      </c>
      <c r="L202" s="182"/>
      <c r="M202" s="182"/>
      <c r="N202" s="182"/>
      <c r="O202" s="182"/>
      <c r="P202" s="182"/>
      <c r="Q202" s="182"/>
      <c r="R202" s="185"/>
      <c r="T202" s="186"/>
      <c r="U202" s="182"/>
      <c r="V202" s="182"/>
      <c r="W202" s="182"/>
      <c r="X202" s="182"/>
      <c r="Y202" s="182"/>
      <c r="Z202" s="182"/>
      <c r="AA202" s="187"/>
      <c r="AT202" s="188" t="s">
        <v>168</v>
      </c>
      <c r="AU202" s="188" t="s">
        <v>139</v>
      </c>
      <c r="AV202" s="11" t="s">
        <v>165</v>
      </c>
      <c r="AW202" s="11" t="s">
        <v>34</v>
      </c>
      <c r="AX202" s="11" t="s">
        <v>86</v>
      </c>
      <c r="AY202" s="188" t="s">
        <v>160</v>
      </c>
    </row>
    <row r="203" spans="2:65" s="1" customFormat="1" ht="25.5" customHeight="1">
      <c r="B203" s="36"/>
      <c r="C203" s="164" t="s">
        <v>256</v>
      </c>
      <c r="D203" s="164" t="s">
        <v>161</v>
      </c>
      <c r="E203" s="165" t="s">
        <v>257</v>
      </c>
      <c r="F203" s="463" t="s">
        <v>258</v>
      </c>
      <c r="G203" s="463"/>
      <c r="H203" s="463"/>
      <c r="I203" s="463"/>
      <c r="J203" s="166" t="s">
        <v>182</v>
      </c>
      <c r="K203" s="167">
        <v>68.599999999999994</v>
      </c>
      <c r="L203" s="464">
        <v>0</v>
      </c>
      <c r="M203" s="465"/>
      <c r="N203" s="466">
        <f>ROUND(L203*K203,3)</f>
        <v>0</v>
      </c>
      <c r="O203" s="466"/>
      <c r="P203" s="466"/>
      <c r="Q203" s="466"/>
      <c r="R203" s="38"/>
      <c r="T203" s="169" t="s">
        <v>20</v>
      </c>
      <c r="U203" s="45" t="s">
        <v>45</v>
      </c>
      <c r="V203" s="37"/>
      <c r="W203" s="170">
        <f>V203*K203</f>
        <v>0</v>
      </c>
      <c r="X203" s="170">
        <v>0.1069</v>
      </c>
      <c r="Y203" s="170">
        <f>X203*K203</f>
        <v>7.3333399999999989</v>
      </c>
      <c r="Z203" s="170">
        <v>0</v>
      </c>
      <c r="AA203" s="171">
        <f>Z203*K203</f>
        <v>0</v>
      </c>
      <c r="AR203" s="20" t="s">
        <v>165</v>
      </c>
      <c r="AT203" s="20" t="s">
        <v>161</v>
      </c>
      <c r="AU203" s="20" t="s">
        <v>139</v>
      </c>
      <c r="AY203" s="20" t="s">
        <v>160</v>
      </c>
      <c r="BE203" s="107">
        <f>IF(U203="základná",N203,0)</f>
        <v>0</v>
      </c>
      <c r="BF203" s="107">
        <f>IF(U203="znížená",N203,0)</f>
        <v>0</v>
      </c>
      <c r="BG203" s="107">
        <f>IF(U203="zákl. prenesená",N203,0)</f>
        <v>0</v>
      </c>
      <c r="BH203" s="107">
        <f>IF(U203="zníž. prenesená",N203,0)</f>
        <v>0</v>
      </c>
      <c r="BI203" s="107">
        <f>IF(U203="nulová",N203,0)</f>
        <v>0</v>
      </c>
      <c r="BJ203" s="20" t="s">
        <v>139</v>
      </c>
      <c r="BK203" s="172">
        <f>ROUND(L203*K203,3)</f>
        <v>0</v>
      </c>
      <c r="BL203" s="20" t="s">
        <v>165</v>
      </c>
      <c r="BM203" s="20" t="s">
        <v>259</v>
      </c>
    </row>
    <row r="204" spans="2:65" s="9" customFormat="1" ht="29.85" customHeight="1">
      <c r="B204" s="153"/>
      <c r="C204" s="154"/>
      <c r="D204" s="163" t="s">
        <v>115</v>
      </c>
      <c r="E204" s="163"/>
      <c r="F204" s="163"/>
      <c r="G204" s="163"/>
      <c r="H204" s="163"/>
      <c r="I204" s="163"/>
      <c r="J204" s="163"/>
      <c r="K204" s="163"/>
      <c r="L204" s="163"/>
      <c r="M204" s="163"/>
      <c r="N204" s="477">
        <f>BK204</f>
        <v>0</v>
      </c>
      <c r="O204" s="478"/>
      <c r="P204" s="478"/>
      <c r="Q204" s="478"/>
      <c r="R204" s="156"/>
      <c r="T204" s="157"/>
      <c r="U204" s="154"/>
      <c r="V204" s="154"/>
      <c r="W204" s="158">
        <f>SUM(W205:W277)</f>
        <v>0</v>
      </c>
      <c r="X204" s="154"/>
      <c r="Y204" s="158">
        <f>SUM(Y205:Y277)</f>
        <v>23.013151919999999</v>
      </c>
      <c r="Z204" s="154"/>
      <c r="AA204" s="159">
        <f>SUM(AA205:AA277)</f>
        <v>394.23395500000015</v>
      </c>
      <c r="AR204" s="160" t="s">
        <v>86</v>
      </c>
      <c r="AT204" s="161" t="s">
        <v>77</v>
      </c>
      <c r="AU204" s="161" t="s">
        <v>86</v>
      </c>
      <c r="AY204" s="160" t="s">
        <v>160</v>
      </c>
      <c r="BK204" s="162">
        <f>SUM(BK205:BK277)</f>
        <v>0</v>
      </c>
    </row>
    <row r="205" spans="2:65" s="1" customFormat="1" ht="38.25" customHeight="1">
      <c r="B205" s="36"/>
      <c r="C205" s="164" t="s">
        <v>260</v>
      </c>
      <c r="D205" s="164" t="s">
        <v>161</v>
      </c>
      <c r="E205" s="165" t="s">
        <v>261</v>
      </c>
      <c r="F205" s="463" t="s">
        <v>262</v>
      </c>
      <c r="G205" s="463"/>
      <c r="H205" s="463"/>
      <c r="I205" s="463"/>
      <c r="J205" s="166" t="s">
        <v>182</v>
      </c>
      <c r="K205" s="167">
        <v>426.666</v>
      </c>
      <c r="L205" s="464">
        <v>0</v>
      </c>
      <c r="M205" s="465"/>
      <c r="N205" s="466">
        <f>ROUND(L205*K205,3)</f>
        <v>0</v>
      </c>
      <c r="O205" s="466"/>
      <c r="P205" s="466"/>
      <c r="Q205" s="466"/>
      <c r="R205" s="38"/>
      <c r="T205" s="169" t="s">
        <v>20</v>
      </c>
      <c r="U205" s="45" t="s">
        <v>45</v>
      </c>
      <c r="V205" s="37"/>
      <c r="W205" s="170">
        <f>V205*K205</f>
        <v>0</v>
      </c>
      <c r="X205" s="170">
        <v>2.572E-2</v>
      </c>
      <c r="Y205" s="170">
        <f>X205*K205</f>
        <v>10.97384952</v>
      </c>
      <c r="Z205" s="170">
        <v>0</v>
      </c>
      <c r="AA205" s="171">
        <f>Z205*K205</f>
        <v>0</v>
      </c>
      <c r="AR205" s="20" t="s">
        <v>165</v>
      </c>
      <c r="AT205" s="20" t="s">
        <v>161</v>
      </c>
      <c r="AU205" s="20" t="s">
        <v>139</v>
      </c>
      <c r="AY205" s="20" t="s">
        <v>160</v>
      </c>
      <c r="BE205" s="107">
        <f>IF(U205="základná",N205,0)</f>
        <v>0</v>
      </c>
      <c r="BF205" s="107">
        <f>IF(U205="znížená",N205,0)</f>
        <v>0</v>
      </c>
      <c r="BG205" s="107">
        <f>IF(U205="zákl. prenesená",N205,0)</f>
        <v>0</v>
      </c>
      <c r="BH205" s="107">
        <f>IF(U205="zníž. prenesená",N205,0)</f>
        <v>0</v>
      </c>
      <c r="BI205" s="107">
        <f>IF(U205="nulová",N205,0)</f>
        <v>0</v>
      </c>
      <c r="BJ205" s="20" t="s">
        <v>139</v>
      </c>
      <c r="BK205" s="172">
        <f>ROUND(L205*K205,3)</f>
        <v>0</v>
      </c>
      <c r="BL205" s="20" t="s">
        <v>165</v>
      </c>
      <c r="BM205" s="20" t="s">
        <v>263</v>
      </c>
    </row>
    <row r="206" spans="2:65" s="10" customFormat="1" ht="16.5" customHeight="1">
      <c r="B206" s="173"/>
      <c r="C206" s="174"/>
      <c r="D206" s="174"/>
      <c r="E206" s="175" t="s">
        <v>20</v>
      </c>
      <c r="F206" s="467" t="s">
        <v>264</v>
      </c>
      <c r="G206" s="468"/>
      <c r="H206" s="468"/>
      <c r="I206" s="468"/>
      <c r="J206" s="174"/>
      <c r="K206" s="176">
        <v>426.666</v>
      </c>
      <c r="L206" s="174"/>
      <c r="M206" s="174"/>
      <c r="N206" s="174"/>
      <c r="O206" s="174"/>
      <c r="P206" s="174"/>
      <c r="Q206" s="174"/>
      <c r="R206" s="177"/>
      <c r="T206" s="178"/>
      <c r="U206" s="174"/>
      <c r="V206" s="174"/>
      <c r="W206" s="174"/>
      <c r="X206" s="174"/>
      <c r="Y206" s="174"/>
      <c r="Z206" s="174"/>
      <c r="AA206" s="179"/>
      <c r="AT206" s="180" t="s">
        <v>168</v>
      </c>
      <c r="AU206" s="180" t="s">
        <v>139</v>
      </c>
      <c r="AV206" s="10" t="s">
        <v>139</v>
      </c>
      <c r="AW206" s="10" t="s">
        <v>34</v>
      </c>
      <c r="AX206" s="10" t="s">
        <v>78</v>
      </c>
      <c r="AY206" s="180" t="s">
        <v>160</v>
      </c>
    </row>
    <row r="207" spans="2:65" s="11" customFormat="1" ht="16.5" customHeight="1">
      <c r="B207" s="181"/>
      <c r="C207" s="182"/>
      <c r="D207" s="182"/>
      <c r="E207" s="183" t="s">
        <v>20</v>
      </c>
      <c r="F207" s="469" t="s">
        <v>169</v>
      </c>
      <c r="G207" s="470"/>
      <c r="H207" s="470"/>
      <c r="I207" s="470"/>
      <c r="J207" s="182"/>
      <c r="K207" s="184">
        <v>426.666</v>
      </c>
      <c r="L207" s="182"/>
      <c r="M207" s="182"/>
      <c r="N207" s="182"/>
      <c r="O207" s="182"/>
      <c r="P207" s="182"/>
      <c r="Q207" s="182"/>
      <c r="R207" s="185"/>
      <c r="T207" s="186"/>
      <c r="U207" s="182"/>
      <c r="V207" s="182"/>
      <c r="W207" s="182"/>
      <c r="X207" s="182"/>
      <c r="Y207" s="182"/>
      <c r="Z207" s="182"/>
      <c r="AA207" s="187"/>
      <c r="AT207" s="188" t="s">
        <v>168</v>
      </c>
      <c r="AU207" s="188" t="s">
        <v>139</v>
      </c>
      <c r="AV207" s="11" t="s">
        <v>165</v>
      </c>
      <c r="AW207" s="11" t="s">
        <v>34</v>
      </c>
      <c r="AX207" s="11" t="s">
        <v>86</v>
      </c>
      <c r="AY207" s="188" t="s">
        <v>160</v>
      </c>
    </row>
    <row r="208" spans="2:65" s="1" customFormat="1" ht="51" customHeight="1">
      <c r="B208" s="36"/>
      <c r="C208" s="164" t="s">
        <v>265</v>
      </c>
      <c r="D208" s="164" t="s">
        <v>161</v>
      </c>
      <c r="E208" s="165" t="s">
        <v>266</v>
      </c>
      <c r="F208" s="463" t="s">
        <v>267</v>
      </c>
      <c r="G208" s="463"/>
      <c r="H208" s="463"/>
      <c r="I208" s="463"/>
      <c r="J208" s="166" t="s">
        <v>182</v>
      </c>
      <c r="K208" s="167">
        <v>853.33199999999999</v>
      </c>
      <c r="L208" s="464">
        <v>0</v>
      </c>
      <c r="M208" s="465"/>
      <c r="N208" s="466">
        <f>ROUND(L208*K208,3)</f>
        <v>0</v>
      </c>
      <c r="O208" s="466"/>
      <c r="P208" s="466"/>
      <c r="Q208" s="466"/>
      <c r="R208" s="38"/>
      <c r="T208" s="169" t="s">
        <v>20</v>
      </c>
      <c r="U208" s="45" t="s">
        <v>45</v>
      </c>
      <c r="V208" s="37"/>
      <c r="W208" s="170">
        <f>V208*K208</f>
        <v>0</v>
      </c>
      <c r="X208" s="170">
        <v>0</v>
      </c>
      <c r="Y208" s="170">
        <f>X208*K208</f>
        <v>0</v>
      </c>
      <c r="Z208" s="170">
        <v>0</v>
      </c>
      <c r="AA208" s="171">
        <f>Z208*K208</f>
        <v>0</v>
      </c>
      <c r="AR208" s="20" t="s">
        <v>165</v>
      </c>
      <c r="AT208" s="20" t="s">
        <v>161</v>
      </c>
      <c r="AU208" s="20" t="s">
        <v>139</v>
      </c>
      <c r="AY208" s="20" t="s">
        <v>160</v>
      </c>
      <c r="BE208" s="107">
        <f>IF(U208="základná",N208,0)</f>
        <v>0</v>
      </c>
      <c r="BF208" s="107">
        <f>IF(U208="znížená",N208,0)</f>
        <v>0</v>
      </c>
      <c r="BG208" s="107">
        <f>IF(U208="zákl. prenesená",N208,0)</f>
        <v>0</v>
      </c>
      <c r="BH208" s="107">
        <f>IF(U208="zníž. prenesená",N208,0)</f>
        <v>0</v>
      </c>
      <c r="BI208" s="107">
        <f>IF(U208="nulová",N208,0)</f>
        <v>0</v>
      </c>
      <c r="BJ208" s="20" t="s">
        <v>139</v>
      </c>
      <c r="BK208" s="172">
        <f>ROUND(L208*K208,3)</f>
        <v>0</v>
      </c>
      <c r="BL208" s="20" t="s">
        <v>165</v>
      </c>
      <c r="BM208" s="20" t="s">
        <v>268</v>
      </c>
    </row>
    <row r="209" spans="2:65" s="10" customFormat="1" ht="16.5" customHeight="1">
      <c r="B209" s="173"/>
      <c r="C209" s="174"/>
      <c r="D209" s="174"/>
      <c r="E209" s="175" t="s">
        <v>20</v>
      </c>
      <c r="F209" s="467" t="s">
        <v>269</v>
      </c>
      <c r="G209" s="468"/>
      <c r="H209" s="468"/>
      <c r="I209" s="468"/>
      <c r="J209" s="174"/>
      <c r="K209" s="176">
        <v>853.33199999999999</v>
      </c>
      <c r="L209" s="174"/>
      <c r="M209" s="174"/>
      <c r="N209" s="174"/>
      <c r="O209" s="174"/>
      <c r="P209" s="174"/>
      <c r="Q209" s="174"/>
      <c r="R209" s="177"/>
      <c r="T209" s="178"/>
      <c r="U209" s="174"/>
      <c r="V209" s="174"/>
      <c r="W209" s="174"/>
      <c r="X209" s="174"/>
      <c r="Y209" s="174"/>
      <c r="Z209" s="174"/>
      <c r="AA209" s="179"/>
      <c r="AT209" s="180" t="s">
        <v>168</v>
      </c>
      <c r="AU209" s="180" t="s">
        <v>139</v>
      </c>
      <c r="AV209" s="10" t="s">
        <v>139</v>
      </c>
      <c r="AW209" s="10" t="s">
        <v>34</v>
      </c>
      <c r="AX209" s="10" t="s">
        <v>78</v>
      </c>
      <c r="AY209" s="180" t="s">
        <v>160</v>
      </c>
    </row>
    <row r="210" spans="2:65" s="11" customFormat="1" ht="16.5" customHeight="1">
      <c r="B210" s="181"/>
      <c r="C210" s="182"/>
      <c r="D210" s="182"/>
      <c r="E210" s="183" t="s">
        <v>20</v>
      </c>
      <c r="F210" s="469" t="s">
        <v>169</v>
      </c>
      <c r="G210" s="470"/>
      <c r="H210" s="470"/>
      <c r="I210" s="470"/>
      <c r="J210" s="182"/>
      <c r="K210" s="184">
        <v>853.33199999999999</v>
      </c>
      <c r="L210" s="182"/>
      <c r="M210" s="182"/>
      <c r="N210" s="182"/>
      <c r="O210" s="182"/>
      <c r="P210" s="182"/>
      <c r="Q210" s="182"/>
      <c r="R210" s="185"/>
      <c r="T210" s="186"/>
      <c r="U210" s="182"/>
      <c r="V210" s="182"/>
      <c r="W210" s="182"/>
      <c r="X210" s="182"/>
      <c r="Y210" s="182"/>
      <c r="Z210" s="182"/>
      <c r="AA210" s="187"/>
      <c r="AT210" s="188" t="s">
        <v>168</v>
      </c>
      <c r="AU210" s="188" t="s">
        <v>139</v>
      </c>
      <c r="AV210" s="11" t="s">
        <v>165</v>
      </c>
      <c r="AW210" s="11" t="s">
        <v>34</v>
      </c>
      <c r="AX210" s="11" t="s">
        <v>86</v>
      </c>
      <c r="AY210" s="188" t="s">
        <v>160</v>
      </c>
    </row>
    <row r="211" spans="2:65" s="1" customFormat="1" ht="38.25" customHeight="1">
      <c r="B211" s="36"/>
      <c r="C211" s="164" t="s">
        <v>10</v>
      </c>
      <c r="D211" s="164" t="s">
        <v>161</v>
      </c>
      <c r="E211" s="165" t="s">
        <v>270</v>
      </c>
      <c r="F211" s="463" t="s">
        <v>271</v>
      </c>
      <c r="G211" s="463"/>
      <c r="H211" s="463"/>
      <c r="I211" s="463"/>
      <c r="J211" s="166" t="s">
        <v>182</v>
      </c>
      <c r="K211" s="167">
        <v>442.08</v>
      </c>
      <c r="L211" s="464">
        <v>0</v>
      </c>
      <c r="M211" s="465"/>
      <c r="N211" s="466">
        <f>ROUND(L211*K211,3)</f>
        <v>0</v>
      </c>
      <c r="O211" s="466"/>
      <c r="P211" s="466"/>
      <c r="Q211" s="466"/>
      <c r="R211" s="38"/>
      <c r="T211" s="169" t="s">
        <v>20</v>
      </c>
      <c r="U211" s="45" t="s">
        <v>45</v>
      </c>
      <c r="V211" s="37"/>
      <c r="W211" s="170">
        <f>V211*K211</f>
        <v>0</v>
      </c>
      <c r="X211" s="170">
        <v>2.572E-2</v>
      </c>
      <c r="Y211" s="170">
        <f>X211*K211</f>
        <v>11.370297599999999</v>
      </c>
      <c r="Z211" s="170">
        <v>0</v>
      </c>
      <c r="AA211" s="171">
        <f>Z211*K211</f>
        <v>0</v>
      </c>
      <c r="AR211" s="20" t="s">
        <v>165</v>
      </c>
      <c r="AT211" s="20" t="s">
        <v>161</v>
      </c>
      <c r="AU211" s="20" t="s">
        <v>139</v>
      </c>
      <c r="AY211" s="20" t="s">
        <v>160</v>
      </c>
      <c r="BE211" s="107">
        <f>IF(U211="základná",N211,0)</f>
        <v>0</v>
      </c>
      <c r="BF211" s="107">
        <f>IF(U211="znížená",N211,0)</f>
        <v>0</v>
      </c>
      <c r="BG211" s="107">
        <f>IF(U211="zákl. prenesená",N211,0)</f>
        <v>0</v>
      </c>
      <c r="BH211" s="107">
        <f>IF(U211="zníž. prenesená",N211,0)</f>
        <v>0</v>
      </c>
      <c r="BI211" s="107">
        <f>IF(U211="nulová",N211,0)</f>
        <v>0</v>
      </c>
      <c r="BJ211" s="20" t="s">
        <v>139</v>
      </c>
      <c r="BK211" s="172">
        <f>ROUND(L211*K211,3)</f>
        <v>0</v>
      </c>
      <c r="BL211" s="20" t="s">
        <v>165</v>
      </c>
      <c r="BM211" s="20" t="s">
        <v>272</v>
      </c>
    </row>
    <row r="212" spans="2:65" s="1" customFormat="1" ht="25.5" customHeight="1">
      <c r="B212" s="36"/>
      <c r="C212" s="164" t="s">
        <v>273</v>
      </c>
      <c r="D212" s="164" t="s">
        <v>161</v>
      </c>
      <c r="E212" s="165" t="s">
        <v>274</v>
      </c>
      <c r="F212" s="463" t="s">
        <v>275</v>
      </c>
      <c r="G212" s="463"/>
      <c r="H212" s="463"/>
      <c r="I212" s="463"/>
      <c r="J212" s="166" t="s">
        <v>182</v>
      </c>
      <c r="K212" s="167">
        <v>348.44</v>
      </c>
      <c r="L212" s="464">
        <v>0</v>
      </c>
      <c r="M212" s="465"/>
      <c r="N212" s="466">
        <f>ROUND(L212*K212,3)</f>
        <v>0</v>
      </c>
      <c r="O212" s="466"/>
      <c r="P212" s="466"/>
      <c r="Q212" s="466"/>
      <c r="R212" s="38"/>
      <c r="T212" s="169" t="s">
        <v>20</v>
      </c>
      <c r="U212" s="45" t="s">
        <v>45</v>
      </c>
      <c r="V212" s="37"/>
      <c r="W212" s="170">
        <f>V212*K212</f>
        <v>0</v>
      </c>
      <c r="X212" s="170">
        <v>1.92E-3</v>
      </c>
      <c r="Y212" s="170">
        <f>X212*K212</f>
        <v>0.66900480000000007</v>
      </c>
      <c r="Z212" s="170">
        <v>0</v>
      </c>
      <c r="AA212" s="171">
        <f>Z212*K212</f>
        <v>0</v>
      </c>
      <c r="AR212" s="20" t="s">
        <v>165</v>
      </c>
      <c r="AT212" s="20" t="s">
        <v>161</v>
      </c>
      <c r="AU212" s="20" t="s">
        <v>139</v>
      </c>
      <c r="AY212" s="20" t="s">
        <v>160</v>
      </c>
      <c r="BE212" s="107">
        <f>IF(U212="základná",N212,0)</f>
        <v>0</v>
      </c>
      <c r="BF212" s="107">
        <f>IF(U212="znížená",N212,0)</f>
        <v>0</v>
      </c>
      <c r="BG212" s="107">
        <f>IF(U212="zákl. prenesená",N212,0)</f>
        <v>0</v>
      </c>
      <c r="BH212" s="107">
        <f>IF(U212="zníž. prenesená",N212,0)</f>
        <v>0</v>
      </c>
      <c r="BI212" s="107">
        <f>IF(U212="nulová",N212,0)</f>
        <v>0</v>
      </c>
      <c r="BJ212" s="20" t="s">
        <v>139</v>
      </c>
      <c r="BK212" s="172">
        <f>ROUND(L212*K212,3)</f>
        <v>0</v>
      </c>
      <c r="BL212" s="20" t="s">
        <v>165</v>
      </c>
      <c r="BM212" s="20" t="s">
        <v>276</v>
      </c>
    </row>
    <row r="213" spans="2:65" s="1" customFormat="1" ht="25.5" customHeight="1">
      <c r="B213" s="36"/>
      <c r="C213" s="164" t="s">
        <v>277</v>
      </c>
      <c r="D213" s="164" t="s">
        <v>161</v>
      </c>
      <c r="E213" s="165" t="s">
        <v>278</v>
      </c>
      <c r="F213" s="463" t="s">
        <v>279</v>
      </c>
      <c r="G213" s="463"/>
      <c r="H213" s="463"/>
      <c r="I213" s="463"/>
      <c r="J213" s="166" t="s">
        <v>182</v>
      </c>
      <c r="K213" s="167">
        <v>252.49700000000001</v>
      </c>
      <c r="L213" s="464">
        <v>0</v>
      </c>
      <c r="M213" s="465"/>
      <c r="N213" s="466">
        <f>ROUND(L213*K213,3)</f>
        <v>0</v>
      </c>
      <c r="O213" s="466"/>
      <c r="P213" s="466"/>
      <c r="Q213" s="466"/>
      <c r="R213" s="38"/>
      <c r="T213" s="169" t="s">
        <v>20</v>
      </c>
      <c r="U213" s="45" t="s">
        <v>45</v>
      </c>
      <c r="V213" s="37"/>
      <c r="W213" s="170">
        <f>V213*K213</f>
        <v>0</v>
      </c>
      <c r="X213" s="170">
        <v>0</v>
      </c>
      <c r="Y213" s="170">
        <f>X213*K213</f>
        <v>0</v>
      </c>
      <c r="Z213" s="170">
        <v>0.19600000000000001</v>
      </c>
      <c r="AA213" s="171">
        <f>Z213*K213</f>
        <v>49.489412000000002</v>
      </c>
      <c r="AR213" s="20" t="s">
        <v>165</v>
      </c>
      <c r="AT213" s="20" t="s">
        <v>161</v>
      </c>
      <c r="AU213" s="20" t="s">
        <v>139</v>
      </c>
      <c r="AY213" s="20" t="s">
        <v>160</v>
      </c>
      <c r="BE213" s="107">
        <f>IF(U213="základná",N213,0)</f>
        <v>0</v>
      </c>
      <c r="BF213" s="107">
        <f>IF(U213="znížená",N213,0)</f>
        <v>0</v>
      </c>
      <c r="BG213" s="107">
        <f>IF(U213="zákl. prenesená",N213,0)</f>
        <v>0</v>
      </c>
      <c r="BH213" s="107">
        <f>IF(U213="zníž. prenesená",N213,0)</f>
        <v>0</v>
      </c>
      <c r="BI213" s="107">
        <f>IF(U213="nulová",N213,0)</f>
        <v>0</v>
      </c>
      <c r="BJ213" s="20" t="s">
        <v>139</v>
      </c>
      <c r="BK213" s="172">
        <f>ROUND(L213*K213,3)</f>
        <v>0</v>
      </c>
      <c r="BL213" s="20" t="s">
        <v>165</v>
      </c>
      <c r="BM213" s="20" t="s">
        <v>280</v>
      </c>
    </row>
    <row r="214" spans="2:65" s="10" customFormat="1" ht="16.5" customHeight="1">
      <c r="B214" s="173"/>
      <c r="C214" s="174"/>
      <c r="D214" s="174"/>
      <c r="E214" s="175" t="s">
        <v>20</v>
      </c>
      <c r="F214" s="467" t="s">
        <v>281</v>
      </c>
      <c r="G214" s="468"/>
      <c r="H214" s="468"/>
      <c r="I214" s="468"/>
      <c r="J214" s="174"/>
      <c r="K214" s="176">
        <v>12.721</v>
      </c>
      <c r="L214" s="174"/>
      <c r="M214" s="174"/>
      <c r="N214" s="174"/>
      <c r="O214" s="174"/>
      <c r="P214" s="174"/>
      <c r="Q214" s="174"/>
      <c r="R214" s="177"/>
      <c r="T214" s="178"/>
      <c r="U214" s="174"/>
      <c r="V214" s="174"/>
      <c r="W214" s="174"/>
      <c r="X214" s="174"/>
      <c r="Y214" s="174"/>
      <c r="Z214" s="174"/>
      <c r="AA214" s="179"/>
      <c r="AT214" s="180" t="s">
        <v>168</v>
      </c>
      <c r="AU214" s="180" t="s">
        <v>139</v>
      </c>
      <c r="AV214" s="10" t="s">
        <v>139</v>
      </c>
      <c r="AW214" s="10" t="s">
        <v>34</v>
      </c>
      <c r="AX214" s="10" t="s">
        <v>78</v>
      </c>
      <c r="AY214" s="180" t="s">
        <v>160</v>
      </c>
    </row>
    <row r="215" spans="2:65" s="10" customFormat="1" ht="16.5" customHeight="1">
      <c r="B215" s="173"/>
      <c r="C215" s="174"/>
      <c r="D215" s="174"/>
      <c r="E215" s="175" t="s">
        <v>20</v>
      </c>
      <c r="F215" s="471" t="s">
        <v>282</v>
      </c>
      <c r="G215" s="472"/>
      <c r="H215" s="472"/>
      <c r="I215" s="472"/>
      <c r="J215" s="174"/>
      <c r="K215" s="176">
        <v>17.881</v>
      </c>
      <c r="L215" s="174"/>
      <c r="M215" s="174"/>
      <c r="N215" s="174"/>
      <c r="O215" s="174"/>
      <c r="P215" s="174"/>
      <c r="Q215" s="174"/>
      <c r="R215" s="177"/>
      <c r="T215" s="178"/>
      <c r="U215" s="174"/>
      <c r="V215" s="174"/>
      <c r="W215" s="174"/>
      <c r="X215" s="174"/>
      <c r="Y215" s="174"/>
      <c r="Z215" s="174"/>
      <c r="AA215" s="179"/>
      <c r="AT215" s="180" t="s">
        <v>168</v>
      </c>
      <c r="AU215" s="180" t="s">
        <v>139</v>
      </c>
      <c r="AV215" s="10" t="s">
        <v>139</v>
      </c>
      <c r="AW215" s="10" t="s">
        <v>34</v>
      </c>
      <c r="AX215" s="10" t="s">
        <v>78</v>
      </c>
      <c r="AY215" s="180" t="s">
        <v>160</v>
      </c>
    </row>
    <row r="216" spans="2:65" s="10" customFormat="1" ht="16.5" customHeight="1">
      <c r="B216" s="173"/>
      <c r="C216" s="174"/>
      <c r="D216" s="174"/>
      <c r="E216" s="175" t="s">
        <v>20</v>
      </c>
      <c r="F216" s="471" t="s">
        <v>283</v>
      </c>
      <c r="G216" s="472"/>
      <c r="H216" s="472"/>
      <c r="I216" s="472"/>
      <c r="J216" s="174"/>
      <c r="K216" s="176">
        <v>9.4960000000000004</v>
      </c>
      <c r="L216" s="174"/>
      <c r="M216" s="174"/>
      <c r="N216" s="174"/>
      <c r="O216" s="174"/>
      <c r="P216" s="174"/>
      <c r="Q216" s="174"/>
      <c r="R216" s="177"/>
      <c r="T216" s="178"/>
      <c r="U216" s="174"/>
      <c r="V216" s="174"/>
      <c r="W216" s="174"/>
      <c r="X216" s="174"/>
      <c r="Y216" s="174"/>
      <c r="Z216" s="174"/>
      <c r="AA216" s="179"/>
      <c r="AT216" s="180" t="s">
        <v>168</v>
      </c>
      <c r="AU216" s="180" t="s">
        <v>139</v>
      </c>
      <c r="AV216" s="10" t="s">
        <v>139</v>
      </c>
      <c r="AW216" s="10" t="s">
        <v>34</v>
      </c>
      <c r="AX216" s="10" t="s">
        <v>78</v>
      </c>
      <c r="AY216" s="180" t="s">
        <v>160</v>
      </c>
    </row>
    <row r="217" spans="2:65" s="10" customFormat="1" ht="16.5" customHeight="1">
      <c r="B217" s="173"/>
      <c r="C217" s="174"/>
      <c r="D217" s="174"/>
      <c r="E217" s="175" t="s">
        <v>20</v>
      </c>
      <c r="F217" s="471" t="s">
        <v>284</v>
      </c>
      <c r="G217" s="472"/>
      <c r="H217" s="472"/>
      <c r="I217" s="472"/>
      <c r="J217" s="174"/>
      <c r="K217" s="176">
        <v>17.783000000000001</v>
      </c>
      <c r="L217" s="174"/>
      <c r="M217" s="174"/>
      <c r="N217" s="174"/>
      <c r="O217" s="174"/>
      <c r="P217" s="174"/>
      <c r="Q217" s="174"/>
      <c r="R217" s="177"/>
      <c r="T217" s="178"/>
      <c r="U217" s="174"/>
      <c r="V217" s="174"/>
      <c r="W217" s="174"/>
      <c r="X217" s="174"/>
      <c r="Y217" s="174"/>
      <c r="Z217" s="174"/>
      <c r="AA217" s="179"/>
      <c r="AT217" s="180" t="s">
        <v>168</v>
      </c>
      <c r="AU217" s="180" t="s">
        <v>139</v>
      </c>
      <c r="AV217" s="10" t="s">
        <v>139</v>
      </c>
      <c r="AW217" s="10" t="s">
        <v>34</v>
      </c>
      <c r="AX217" s="10" t="s">
        <v>78</v>
      </c>
      <c r="AY217" s="180" t="s">
        <v>160</v>
      </c>
    </row>
    <row r="218" spans="2:65" s="10" customFormat="1" ht="16.5" customHeight="1">
      <c r="B218" s="173"/>
      <c r="C218" s="174"/>
      <c r="D218" s="174"/>
      <c r="E218" s="175" t="s">
        <v>20</v>
      </c>
      <c r="F218" s="471" t="s">
        <v>285</v>
      </c>
      <c r="G218" s="472"/>
      <c r="H218" s="472"/>
      <c r="I218" s="472"/>
      <c r="J218" s="174"/>
      <c r="K218" s="176">
        <v>19.478000000000002</v>
      </c>
      <c r="L218" s="174"/>
      <c r="M218" s="174"/>
      <c r="N218" s="174"/>
      <c r="O218" s="174"/>
      <c r="P218" s="174"/>
      <c r="Q218" s="174"/>
      <c r="R218" s="177"/>
      <c r="T218" s="178"/>
      <c r="U218" s="174"/>
      <c r="V218" s="174"/>
      <c r="W218" s="174"/>
      <c r="X218" s="174"/>
      <c r="Y218" s="174"/>
      <c r="Z218" s="174"/>
      <c r="AA218" s="179"/>
      <c r="AT218" s="180" t="s">
        <v>168</v>
      </c>
      <c r="AU218" s="180" t="s">
        <v>139</v>
      </c>
      <c r="AV218" s="10" t="s">
        <v>139</v>
      </c>
      <c r="AW218" s="10" t="s">
        <v>34</v>
      </c>
      <c r="AX218" s="10" t="s">
        <v>78</v>
      </c>
      <c r="AY218" s="180" t="s">
        <v>160</v>
      </c>
    </row>
    <row r="219" spans="2:65" s="10" customFormat="1" ht="16.5" customHeight="1">
      <c r="B219" s="173"/>
      <c r="C219" s="174"/>
      <c r="D219" s="174"/>
      <c r="E219" s="175" t="s">
        <v>20</v>
      </c>
      <c r="F219" s="471" t="s">
        <v>286</v>
      </c>
      <c r="G219" s="472"/>
      <c r="H219" s="472"/>
      <c r="I219" s="472"/>
      <c r="J219" s="174"/>
      <c r="K219" s="176">
        <v>26.417000000000002</v>
      </c>
      <c r="L219" s="174"/>
      <c r="M219" s="174"/>
      <c r="N219" s="174"/>
      <c r="O219" s="174"/>
      <c r="P219" s="174"/>
      <c r="Q219" s="174"/>
      <c r="R219" s="177"/>
      <c r="T219" s="178"/>
      <c r="U219" s="174"/>
      <c r="V219" s="174"/>
      <c r="W219" s="174"/>
      <c r="X219" s="174"/>
      <c r="Y219" s="174"/>
      <c r="Z219" s="174"/>
      <c r="AA219" s="179"/>
      <c r="AT219" s="180" t="s">
        <v>168</v>
      </c>
      <c r="AU219" s="180" t="s">
        <v>139</v>
      </c>
      <c r="AV219" s="10" t="s">
        <v>139</v>
      </c>
      <c r="AW219" s="10" t="s">
        <v>34</v>
      </c>
      <c r="AX219" s="10" t="s">
        <v>78</v>
      </c>
      <c r="AY219" s="180" t="s">
        <v>160</v>
      </c>
    </row>
    <row r="220" spans="2:65" s="10" customFormat="1" ht="16.5" customHeight="1">
      <c r="B220" s="173"/>
      <c r="C220" s="174"/>
      <c r="D220" s="174"/>
      <c r="E220" s="175" t="s">
        <v>20</v>
      </c>
      <c r="F220" s="471" t="s">
        <v>287</v>
      </c>
      <c r="G220" s="472"/>
      <c r="H220" s="472"/>
      <c r="I220" s="472"/>
      <c r="J220" s="174"/>
      <c r="K220" s="176">
        <v>10.67</v>
      </c>
      <c r="L220" s="174"/>
      <c r="M220" s="174"/>
      <c r="N220" s="174"/>
      <c r="O220" s="174"/>
      <c r="P220" s="174"/>
      <c r="Q220" s="174"/>
      <c r="R220" s="177"/>
      <c r="T220" s="178"/>
      <c r="U220" s="174"/>
      <c r="V220" s="174"/>
      <c r="W220" s="174"/>
      <c r="X220" s="174"/>
      <c r="Y220" s="174"/>
      <c r="Z220" s="174"/>
      <c r="AA220" s="179"/>
      <c r="AT220" s="180" t="s">
        <v>168</v>
      </c>
      <c r="AU220" s="180" t="s">
        <v>139</v>
      </c>
      <c r="AV220" s="10" t="s">
        <v>139</v>
      </c>
      <c r="AW220" s="10" t="s">
        <v>34</v>
      </c>
      <c r="AX220" s="10" t="s">
        <v>78</v>
      </c>
      <c r="AY220" s="180" t="s">
        <v>160</v>
      </c>
    </row>
    <row r="221" spans="2:65" s="10" customFormat="1" ht="16.5" customHeight="1">
      <c r="B221" s="173"/>
      <c r="C221" s="174"/>
      <c r="D221" s="174"/>
      <c r="E221" s="175" t="s">
        <v>20</v>
      </c>
      <c r="F221" s="471" t="s">
        <v>288</v>
      </c>
      <c r="G221" s="472"/>
      <c r="H221" s="472"/>
      <c r="I221" s="472"/>
      <c r="J221" s="174"/>
      <c r="K221" s="176">
        <v>10.526999999999999</v>
      </c>
      <c r="L221" s="174"/>
      <c r="M221" s="174"/>
      <c r="N221" s="174"/>
      <c r="O221" s="174"/>
      <c r="P221" s="174"/>
      <c r="Q221" s="174"/>
      <c r="R221" s="177"/>
      <c r="T221" s="178"/>
      <c r="U221" s="174"/>
      <c r="V221" s="174"/>
      <c r="W221" s="174"/>
      <c r="X221" s="174"/>
      <c r="Y221" s="174"/>
      <c r="Z221" s="174"/>
      <c r="AA221" s="179"/>
      <c r="AT221" s="180" t="s">
        <v>168</v>
      </c>
      <c r="AU221" s="180" t="s">
        <v>139</v>
      </c>
      <c r="AV221" s="10" t="s">
        <v>139</v>
      </c>
      <c r="AW221" s="10" t="s">
        <v>34</v>
      </c>
      <c r="AX221" s="10" t="s">
        <v>78</v>
      </c>
      <c r="AY221" s="180" t="s">
        <v>160</v>
      </c>
    </row>
    <row r="222" spans="2:65" s="10" customFormat="1" ht="16.5" customHeight="1">
      <c r="B222" s="173"/>
      <c r="C222" s="174"/>
      <c r="D222" s="174"/>
      <c r="E222" s="175" t="s">
        <v>20</v>
      </c>
      <c r="F222" s="471" t="s">
        <v>289</v>
      </c>
      <c r="G222" s="472"/>
      <c r="H222" s="472"/>
      <c r="I222" s="472"/>
      <c r="J222" s="174"/>
      <c r="K222" s="176">
        <v>23.274999999999999</v>
      </c>
      <c r="L222" s="174"/>
      <c r="M222" s="174"/>
      <c r="N222" s="174"/>
      <c r="O222" s="174"/>
      <c r="P222" s="174"/>
      <c r="Q222" s="174"/>
      <c r="R222" s="177"/>
      <c r="T222" s="178"/>
      <c r="U222" s="174"/>
      <c r="V222" s="174"/>
      <c r="W222" s="174"/>
      <c r="X222" s="174"/>
      <c r="Y222" s="174"/>
      <c r="Z222" s="174"/>
      <c r="AA222" s="179"/>
      <c r="AT222" s="180" t="s">
        <v>168</v>
      </c>
      <c r="AU222" s="180" t="s">
        <v>139</v>
      </c>
      <c r="AV222" s="10" t="s">
        <v>139</v>
      </c>
      <c r="AW222" s="10" t="s">
        <v>34</v>
      </c>
      <c r="AX222" s="10" t="s">
        <v>78</v>
      </c>
      <c r="AY222" s="180" t="s">
        <v>160</v>
      </c>
    </row>
    <row r="223" spans="2:65" s="10" customFormat="1" ht="16.5" customHeight="1">
      <c r="B223" s="173"/>
      <c r="C223" s="174"/>
      <c r="D223" s="174"/>
      <c r="E223" s="175" t="s">
        <v>20</v>
      </c>
      <c r="F223" s="471" t="s">
        <v>290</v>
      </c>
      <c r="G223" s="472"/>
      <c r="H223" s="472"/>
      <c r="I223" s="472"/>
      <c r="J223" s="174"/>
      <c r="K223" s="176">
        <v>17.460999999999999</v>
      </c>
      <c r="L223" s="174"/>
      <c r="M223" s="174"/>
      <c r="N223" s="174"/>
      <c r="O223" s="174"/>
      <c r="P223" s="174"/>
      <c r="Q223" s="174"/>
      <c r="R223" s="177"/>
      <c r="T223" s="178"/>
      <c r="U223" s="174"/>
      <c r="V223" s="174"/>
      <c r="W223" s="174"/>
      <c r="X223" s="174"/>
      <c r="Y223" s="174"/>
      <c r="Z223" s="174"/>
      <c r="AA223" s="179"/>
      <c r="AT223" s="180" t="s">
        <v>168</v>
      </c>
      <c r="AU223" s="180" t="s">
        <v>139</v>
      </c>
      <c r="AV223" s="10" t="s">
        <v>139</v>
      </c>
      <c r="AW223" s="10" t="s">
        <v>34</v>
      </c>
      <c r="AX223" s="10" t="s">
        <v>78</v>
      </c>
      <c r="AY223" s="180" t="s">
        <v>160</v>
      </c>
    </row>
    <row r="224" spans="2:65" s="10" customFormat="1" ht="16.5" customHeight="1">
      <c r="B224" s="173"/>
      <c r="C224" s="174"/>
      <c r="D224" s="174"/>
      <c r="E224" s="175" t="s">
        <v>20</v>
      </c>
      <c r="F224" s="471" t="s">
        <v>291</v>
      </c>
      <c r="G224" s="472"/>
      <c r="H224" s="472"/>
      <c r="I224" s="472"/>
      <c r="J224" s="174"/>
      <c r="K224" s="176">
        <v>63.161999999999999</v>
      </c>
      <c r="L224" s="174"/>
      <c r="M224" s="174"/>
      <c r="N224" s="174"/>
      <c r="O224" s="174"/>
      <c r="P224" s="174"/>
      <c r="Q224" s="174"/>
      <c r="R224" s="177"/>
      <c r="T224" s="178"/>
      <c r="U224" s="174"/>
      <c r="V224" s="174"/>
      <c r="W224" s="174"/>
      <c r="X224" s="174"/>
      <c r="Y224" s="174"/>
      <c r="Z224" s="174"/>
      <c r="AA224" s="179"/>
      <c r="AT224" s="180" t="s">
        <v>168</v>
      </c>
      <c r="AU224" s="180" t="s">
        <v>139</v>
      </c>
      <c r="AV224" s="10" t="s">
        <v>139</v>
      </c>
      <c r="AW224" s="10" t="s">
        <v>34</v>
      </c>
      <c r="AX224" s="10" t="s">
        <v>78</v>
      </c>
      <c r="AY224" s="180" t="s">
        <v>160</v>
      </c>
    </row>
    <row r="225" spans="2:65" s="10" customFormat="1" ht="16.5" customHeight="1">
      <c r="B225" s="173"/>
      <c r="C225" s="174"/>
      <c r="D225" s="174"/>
      <c r="E225" s="175" t="s">
        <v>20</v>
      </c>
      <c r="F225" s="471" t="s">
        <v>292</v>
      </c>
      <c r="G225" s="472"/>
      <c r="H225" s="472"/>
      <c r="I225" s="472"/>
      <c r="J225" s="174"/>
      <c r="K225" s="176">
        <v>-2.9550000000000001</v>
      </c>
      <c r="L225" s="174"/>
      <c r="M225" s="174"/>
      <c r="N225" s="174"/>
      <c r="O225" s="174"/>
      <c r="P225" s="174"/>
      <c r="Q225" s="174"/>
      <c r="R225" s="177"/>
      <c r="T225" s="178"/>
      <c r="U225" s="174"/>
      <c r="V225" s="174"/>
      <c r="W225" s="174"/>
      <c r="X225" s="174"/>
      <c r="Y225" s="174"/>
      <c r="Z225" s="174"/>
      <c r="AA225" s="179"/>
      <c r="AT225" s="180" t="s">
        <v>168</v>
      </c>
      <c r="AU225" s="180" t="s">
        <v>139</v>
      </c>
      <c r="AV225" s="10" t="s">
        <v>139</v>
      </c>
      <c r="AW225" s="10" t="s">
        <v>34</v>
      </c>
      <c r="AX225" s="10" t="s">
        <v>78</v>
      </c>
      <c r="AY225" s="180" t="s">
        <v>160</v>
      </c>
    </row>
    <row r="226" spans="2:65" s="10" customFormat="1" ht="16.5" customHeight="1">
      <c r="B226" s="173"/>
      <c r="C226" s="174"/>
      <c r="D226" s="174"/>
      <c r="E226" s="175" t="s">
        <v>20</v>
      </c>
      <c r="F226" s="471" t="s">
        <v>293</v>
      </c>
      <c r="G226" s="472"/>
      <c r="H226" s="472"/>
      <c r="I226" s="472"/>
      <c r="J226" s="174"/>
      <c r="K226" s="176">
        <v>-0.36</v>
      </c>
      <c r="L226" s="174"/>
      <c r="M226" s="174"/>
      <c r="N226" s="174"/>
      <c r="O226" s="174"/>
      <c r="P226" s="174"/>
      <c r="Q226" s="174"/>
      <c r="R226" s="177"/>
      <c r="T226" s="178"/>
      <c r="U226" s="174"/>
      <c r="V226" s="174"/>
      <c r="W226" s="174"/>
      <c r="X226" s="174"/>
      <c r="Y226" s="174"/>
      <c r="Z226" s="174"/>
      <c r="AA226" s="179"/>
      <c r="AT226" s="180" t="s">
        <v>168</v>
      </c>
      <c r="AU226" s="180" t="s">
        <v>139</v>
      </c>
      <c r="AV226" s="10" t="s">
        <v>139</v>
      </c>
      <c r="AW226" s="10" t="s">
        <v>34</v>
      </c>
      <c r="AX226" s="10" t="s">
        <v>78</v>
      </c>
      <c r="AY226" s="180" t="s">
        <v>160</v>
      </c>
    </row>
    <row r="227" spans="2:65" s="10" customFormat="1" ht="16.5" customHeight="1">
      <c r="B227" s="173"/>
      <c r="C227" s="174"/>
      <c r="D227" s="174"/>
      <c r="E227" s="175" t="s">
        <v>20</v>
      </c>
      <c r="F227" s="471" t="s">
        <v>294</v>
      </c>
      <c r="G227" s="472"/>
      <c r="H227" s="472"/>
      <c r="I227" s="472"/>
      <c r="J227" s="174"/>
      <c r="K227" s="176">
        <v>26.940999999999999</v>
      </c>
      <c r="L227" s="174"/>
      <c r="M227" s="174"/>
      <c r="N227" s="174"/>
      <c r="O227" s="174"/>
      <c r="P227" s="174"/>
      <c r="Q227" s="174"/>
      <c r="R227" s="177"/>
      <c r="T227" s="178"/>
      <c r="U227" s="174"/>
      <c r="V227" s="174"/>
      <c r="W227" s="174"/>
      <c r="X227" s="174"/>
      <c r="Y227" s="174"/>
      <c r="Z227" s="174"/>
      <c r="AA227" s="179"/>
      <c r="AT227" s="180" t="s">
        <v>168</v>
      </c>
      <c r="AU227" s="180" t="s">
        <v>139</v>
      </c>
      <c r="AV227" s="10" t="s">
        <v>139</v>
      </c>
      <c r="AW227" s="10" t="s">
        <v>34</v>
      </c>
      <c r="AX227" s="10" t="s">
        <v>78</v>
      </c>
      <c r="AY227" s="180" t="s">
        <v>160</v>
      </c>
    </row>
    <row r="228" spans="2:65" s="11" customFormat="1" ht="16.5" customHeight="1">
      <c r="B228" s="181"/>
      <c r="C228" s="182"/>
      <c r="D228" s="182"/>
      <c r="E228" s="183" t="s">
        <v>20</v>
      </c>
      <c r="F228" s="469" t="s">
        <v>169</v>
      </c>
      <c r="G228" s="470"/>
      <c r="H228" s="470"/>
      <c r="I228" s="470"/>
      <c r="J228" s="182"/>
      <c r="K228" s="184">
        <v>252.49700000000001</v>
      </c>
      <c r="L228" s="182"/>
      <c r="M228" s="182"/>
      <c r="N228" s="182"/>
      <c r="O228" s="182"/>
      <c r="P228" s="182"/>
      <c r="Q228" s="182"/>
      <c r="R228" s="185"/>
      <c r="T228" s="186"/>
      <c r="U228" s="182"/>
      <c r="V228" s="182"/>
      <c r="W228" s="182"/>
      <c r="X228" s="182"/>
      <c r="Y228" s="182"/>
      <c r="Z228" s="182"/>
      <c r="AA228" s="187"/>
      <c r="AT228" s="188" t="s">
        <v>168</v>
      </c>
      <c r="AU228" s="188" t="s">
        <v>139</v>
      </c>
      <c r="AV228" s="11" t="s">
        <v>165</v>
      </c>
      <c r="AW228" s="11" t="s">
        <v>34</v>
      </c>
      <c r="AX228" s="11" t="s">
        <v>86</v>
      </c>
      <c r="AY228" s="188" t="s">
        <v>160</v>
      </c>
    </row>
    <row r="229" spans="2:65" s="1" customFormat="1" ht="25.5" customHeight="1">
      <c r="B229" s="36"/>
      <c r="C229" s="164" t="s">
        <v>295</v>
      </c>
      <c r="D229" s="164" t="s">
        <v>161</v>
      </c>
      <c r="E229" s="165" t="s">
        <v>296</v>
      </c>
      <c r="F229" s="463" t="s">
        <v>297</v>
      </c>
      <c r="G229" s="463"/>
      <c r="H229" s="463"/>
      <c r="I229" s="463"/>
      <c r="J229" s="166" t="s">
        <v>164</v>
      </c>
      <c r="K229" s="167">
        <v>98.7</v>
      </c>
      <c r="L229" s="464">
        <v>0</v>
      </c>
      <c r="M229" s="465"/>
      <c r="N229" s="466">
        <f>ROUND(L229*K229,3)</f>
        <v>0</v>
      </c>
      <c r="O229" s="466"/>
      <c r="P229" s="466"/>
      <c r="Q229" s="466"/>
      <c r="R229" s="38"/>
      <c r="T229" s="169" t="s">
        <v>20</v>
      </c>
      <c r="U229" s="45" t="s">
        <v>45</v>
      </c>
      <c r="V229" s="37"/>
      <c r="W229" s="170">
        <f>V229*K229</f>
        <v>0</v>
      </c>
      <c r="X229" s="170">
        <v>0</v>
      </c>
      <c r="Y229" s="170">
        <f>X229*K229</f>
        <v>0</v>
      </c>
      <c r="Z229" s="170">
        <v>2.2000000000000002</v>
      </c>
      <c r="AA229" s="171">
        <f>Z229*K229</f>
        <v>217.14000000000001</v>
      </c>
      <c r="AR229" s="20" t="s">
        <v>165</v>
      </c>
      <c r="AT229" s="20" t="s">
        <v>161</v>
      </c>
      <c r="AU229" s="20" t="s">
        <v>139</v>
      </c>
      <c r="AY229" s="20" t="s">
        <v>160</v>
      </c>
      <c r="BE229" s="107">
        <f>IF(U229="základná",N229,0)</f>
        <v>0</v>
      </c>
      <c r="BF229" s="107">
        <f>IF(U229="znížená",N229,0)</f>
        <v>0</v>
      </c>
      <c r="BG229" s="107">
        <f>IF(U229="zákl. prenesená",N229,0)</f>
        <v>0</v>
      </c>
      <c r="BH229" s="107">
        <f>IF(U229="zníž. prenesená",N229,0)</f>
        <v>0</v>
      </c>
      <c r="BI229" s="107">
        <f>IF(U229="nulová",N229,0)</f>
        <v>0</v>
      </c>
      <c r="BJ229" s="20" t="s">
        <v>139</v>
      </c>
      <c r="BK229" s="172">
        <f>ROUND(L229*K229,3)</f>
        <v>0</v>
      </c>
      <c r="BL229" s="20" t="s">
        <v>165</v>
      </c>
      <c r="BM229" s="20" t="s">
        <v>298</v>
      </c>
    </row>
    <row r="230" spans="2:65" s="10" customFormat="1" ht="16.5" customHeight="1">
      <c r="B230" s="173"/>
      <c r="C230" s="174"/>
      <c r="D230" s="174"/>
      <c r="E230" s="175" t="s">
        <v>20</v>
      </c>
      <c r="F230" s="467" t="s">
        <v>299</v>
      </c>
      <c r="G230" s="468"/>
      <c r="H230" s="468"/>
      <c r="I230" s="468"/>
      <c r="J230" s="174"/>
      <c r="K230" s="176">
        <v>98.7</v>
      </c>
      <c r="L230" s="174"/>
      <c r="M230" s="174"/>
      <c r="N230" s="174"/>
      <c r="O230" s="174"/>
      <c r="P230" s="174"/>
      <c r="Q230" s="174"/>
      <c r="R230" s="177"/>
      <c r="T230" s="178"/>
      <c r="U230" s="174"/>
      <c r="V230" s="174"/>
      <c r="W230" s="174"/>
      <c r="X230" s="174"/>
      <c r="Y230" s="174"/>
      <c r="Z230" s="174"/>
      <c r="AA230" s="179"/>
      <c r="AT230" s="180" t="s">
        <v>168</v>
      </c>
      <c r="AU230" s="180" t="s">
        <v>139</v>
      </c>
      <c r="AV230" s="10" t="s">
        <v>139</v>
      </c>
      <c r="AW230" s="10" t="s">
        <v>34</v>
      </c>
      <c r="AX230" s="10" t="s">
        <v>78</v>
      </c>
      <c r="AY230" s="180" t="s">
        <v>160</v>
      </c>
    </row>
    <row r="231" spans="2:65" s="11" customFormat="1" ht="16.5" customHeight="1">
      <c r="B231" s="181"/>
      <c r="C231" s="182"/>
      <c r="D231" s="182"/>
      <c r="E231" s="183" t="s">
        <v>20</v>
      </c>
      <c r="F231" s="469" t="s">
        <v>169</v>
      </c>
      <c r="G231" s="470"/>
      <c r="H231" s="470"/>
      <c r="I231" s="470"/>
      <c r="J231" s="182"/>
      <c r="K231" s="184">
        <v>98.7</v>
      </c>
      <c r="L231" s="182"/>
      <c r="M231" s="182"/>
      <c r="N231" s="182"/>
      <c r="O231" s="182"/>
      <c r="P231" s="182"/>
      <c r="Q231" s="182"/>
      <c r="R231" s="185"/>
      <c r="T231" s="186"/>
      <c r="U231" s="182"/>
      <c r="V231" s="182"/>
      <c r="W231" s="182"/>
      <c r="X231" s="182"/>
      <c r="Y231" s="182"/>
      <c r="Z231" s="182"/>
      <c r="AA231" s="187"/>
      <c r="AT231" s="188" t="s">
        <v>168</v>
      </c>
      <c r="AU231" s="188" t="s">
        <v>139</v>
      </c>
      <c r="AV231" s="11" t="s">
        <v>165</v>
      </c>
      <c r="AW231" s="11" t="s">
        <v>34</v>
      </c>
      <c r="AX231" s="11" t="s">
        <v>86</v>
      </c>
      <c r="AY231" s="188" t="s">
        <v>160</v>
      </c>
    </row>
    <row r="232" spans="2:65" s="1" customFormat="1" ht="38.25" customHeight="1">
      <c r="B232" s="36"/>
      <c r="C232" s="164" t="s">
        <v>300</v>
      </c>
      <c r="D232" s="164" t="s">
        <v>161</v>
      </c>
      <c r="E232" s="165" t="s">
        <v>301</v>
      </c>
      <c r="F232" s="463" t="s">
        <v>302</v>
      </c>
      <c r="G232" s="463"/>
      <c r="H232" s="463"/>
      <c r="I232" s="463"/>
      <c r="J232" s="166" t="s">
        <v>164</v>
      </c>
      <c r="K232" s="167">
        <v>49.35</v>
      </c>
      <c r="L232" s="464">
        <v>0</v>
      </c>
      <c r="M232" s="465"/>
      <c r="N232" s="466">
        <f>ROUND(L232*K232,3)</f>
        <v>0</v>
      </c>
      <c r="O232" s="466"/>
      <c r="P232" s="466"/>
      <c r="Q232" s="466"/>
      <c r="R232" s="38"/>
      <c r="T232" s="169" t="s">
        <v>20</v>
      </c>
      <c r="U232" s="45" t="s">
        <v>45</v>
      </c>
      <c r="V232" s="37"/>
      <c r="W232" s="170">
        <f>V232*K232</f>
        <v>0</v>
      </c>
      <c r="X232" s="170">
        <v>0</v>
      </c>
      <c r="Y232" s="170">
        <f>X232*K232</f>
        <v>0</v>
      </c>
      <c r="Z232" s="170">
        <v>0</v>
      </c>
      <c r="AA232" s="171">
        <f>Z232*K232</f>
        <v>0</v>
      </c>
      <c r="AR232" s="20" t="s">
        <v>165</v>
      </c>
      <c r="AT232" s="20" t="s">
        <v>161</v>
      </c>
      <c r="AU232" s="20" t="s">
        <v>139</v>
      </c>
      <c r="AY232" s="20" t="s">
        <v>160</v>
      </c>
      <c r="BE232" s="107">
        <f>IF(U232="základná",N232,0)</f>
        <v>0</v>
      </c>
      <c r="BF232" s="107">
        <f>IF(U232="znížená",N232,0)</f>
        <v>0</v>
      </c>
      <c r="BG232" s="107">
        <f>IF(U232="zákl. prenesená",N232,0)</f>
        <v>0</v>
      </c>
      <c r="BH232" s="107">
        <f>IF(U232="zníž. prenesená",N232,0)</f>
        <v>0</v>
      </c>
      <c r="BI232" s="107">
        <f>IF(U232="nulová",N232,0)</f>
        <v>0</v>
      </c>
      <c r="BJ232" s="20" t="s">
        <v>139</v>
      </c>
      <c r="BK232" s="172">
        <f>ROUND(L232*K232,3)</f>
        <v>0</v>
      </c>
      <c r="BL232" s="20" t="s">
        <v>165</v>
      </c>
      <c r="BM232" s="20" t="s">
        <v>303</v>
      </c>
    </row>
    <row r="233" spans="2:65" s="1" customFormat="1" ht="25.5" customHeight="1">
      <c r="B233" s="36"/>
      <c r="C233" s="164" t="s">
        <v>304</v>
      </c>
      <c r="D233" s="164" t="s">
        <v>161</v>
      </c>
      <c r="E233" s="165" t="s">
        <v>305</v>
      </c>
      <c r="F233" s="463" t="s">
        <v>306</v>
      </c>
      <c r="G233" s="463"/>
      <c r="H233" s="463"/>
      <c r="I233" s="463"/>
      <c r="J233" s="166" t="s">
        <v>164</v>
      </c>
      <c r="K233" s="167">
        <v>49.35</v>
      </c>
      <c r="L233" s="464">
        <v>0</v>
      </c>
      <c r="M233" s="465"/>
      <c r="N233" s="466">
        <f>ROUND(L233*K233,3)</f>
        <v>0</v>
      </c>
      <c r="O233" s="466"/>
      <c r="P233" s="466"/>
      <c r="Q233" s="466"/>
      <c r="R233" s="38"/>
      <c r="T233" s="169" t="s">
        <v>20</v>
      </c>
      <c r="U233" s="45" t="s">
        <v>45</v>
      </c>
      <c r="V233" s="37"/>
      <c r="W233" s="170">
        <f>V233*K233</f>
        <v>0</v>
      </c>
      <c r="X233" s="170">
        <v>0</v>
      </c>
      <c r="Y233" s="170">
        <f>X233*K233</f>
        <v>0</v>
      </c>
      <c r="Z233" s="170">
        <v>1.4</v>
      </c>
      <c r="AA233" s="171">
        <f>Z233*K233</f>
        <v>69.09</v>
      </c>
      <c r="AR233" s="20" t="s">
        <v>165</v>
      </c>
      <c r="AT233" s="20" t="s">
        <v>161</v>
      </c>
      <c r="AU233" s="20" t="s">
        <v>139</v>
      </c>
      <c r="AY233" s="20" t="s">
        <v>160</v>
      </c>
      <c r="BE233" s="107">
        <f>IF(U233="základná",N233,0)</f>
        <v>0</v>
      </c>
      <c r="BF233" s="107">
        <f>IF(U233="znížená",N233,0)</f>
        <v>0</v>
      </c>
      <c r="BG233" s="107">
        <f>IF(U233="zákl. prenesená",N233,0)</f>
        <v>0</v>
      </c>
      <c r="BH233" s="107">
        <f>IF(U233="zníž. prenesená",N233,0)</f>
        <v>0</v>
      </c>
      <c r="BI233" s="107">
        <f>IF(U233="nulová",N233,0)</f>
        <v>0</v>
      </c>
      <c r="BJ233" s="20" t="s">
        <v>139</v>
      </c>
      <c r="BK233" s="172">
        <f>ROUND(L233*K233,3)</f>
        <v>0</v>
      </c>
      <c r="BL233" s="20" t="s">
        <v>165</v>
      </c>
      <c r="BM233" s="20" t="s">
        <v>307</v>
      </c>
    </row>
    <row r="234" spans="2:65" s="10" customFormat="1" ht="25.5" customHeight="1">
      <c r="B234" s="173"/>
      <c r="C234" s="174"/>
      <c r="D234" s="174"/>
      <c r="E234" s="175" t="s">
        <v>20</v>
      </c>
      <c r="F234" s="467" t="s">
        <v>308</v>
      </c>
      <c r="G234" s="468"/>
      <c r="H234" s="468"/>
      <c r="I234" s="468"/>
      <c r="J234" s="174"/>
      <c r="K234" s="176">
        <v>49.35</v>
      </c>
      <c r="L234" s="174"/>
      <c r="M234" s="174"/>
      <c r="N234" s="174"/>
      <c r="O234" s="174"/>
      <c r="P234" s="174"/>
      <c r="Q234" s="174"/>
      <c r="R234" s="177"/>
      <c r="T234" s="178"/>
      <c r="U234" s="174"/>
      <c r="V234" s="174"/>
      <c r="W234" s="174"/>
      <c r="X234" s="174"/>
      <c r="Y234" s="174"/>
      <c r="Z234" s="174"/>
      <c r="AA234" s="179"/>
      <c r="AT234" s="180" t="s">
        <v>168</v>
      </c>
      <c r="AU234" s="180" t="s">
        <v>139</v>
      </c>
      <c r="AV234" s="10" t="s">
        <v>139</v>
      </c>
      <c r="AW234" s="10" t="s">
        <v>34</v>
      </c>
      <c r="AX234" s="10" t="s">
        <v>78</v>
      </c>
      <c r="AY234" s="180" t="s">
        <v>160</v>
      </c>
    </row>
    <row r="235" spans="2:65" s="11" customFormat="1" ht="16.5" customHeight="1">
      <c r="B235" s="181"/>
      <c r="C235" s="182"/>
      <c r="D235" s="182"/>
      <c r="E235" s="183" t="s">
        <v>20</v>
      </c>
      <c r="F235" s="469" t="s">
        <v>169</v>
      </c>
      <c r="G235" s="470"/>
      <c r="H235" s="470"/>
      <c r="I235" s="470"/>
      <c r="J235" s="182"/>
      <c r="K235" s="184">
        <v>49.35</v>
      </c>
      <c r="L235" s="182"/>
      <c r="M235" s="182"/>
      <c r="N235" s="182"/>
      <c r="O235" s="182"/>
      <c r="P235" s="182"/>
      <c r="Q235" s="182"/>
      <c r="R235" s="185"/>
      <c r="T235" s="186"/>
      <c r="U235" s="182"/>
      <c r="V235" s="182"/>
      <c r="W235" s="182"/>
      <c r="X235" s="182"/>
      <c r="Y235" s="182"/>
      <c r="Z235" s="182"/>
      <c r="AA235" s="187"/>
      <c r="AT235" s="188" t="s">
        <v>168</v>
      </c>
      <c r="AU235" s="188" t="s">
        <v>139</v>
      </c>
      <c r="AV235" s="11" t="s">
        <v>165</v>
      </c>
      <c r="AW235" s="11" t="s">
        <v>34</v>
      </c>
      <c r="AX235" s="11" t="s">
        <v>86</v>
      </c>
      <c r="AY235" s="188" t="s">
        <v>160</v>
      </c>
    </row>
    <row r="236" spans="2:65" s="1" customFormat="1" ht="25.5" customHeight="1">
      <c r="B236" s="36"/>
      <c r="C236" s="164" t="s">
        <v>309</v>
      </c>
      <c r="D236" s="164" t="s">
        <v>161</v>
      </c>
      <c r="E236" s="165" t="s">
        <v>310</v>
      </c>
      <c r="F236" s="463" t="s">
        <v>311</v>
      </c>
      <c r="G236" s="463"/>
      <c r="H236" s="463"/>
      <c r="I236" s="463"/>
      <c r="J236" s="166" t="s">
        <v>312</v>
      </c>
      <c r="K236" s="167">
        <v>1</v>
      </c>
      <c r="L236" s="464">
        <v>0</v>
      </c>
      <c r="M236" s="465"/>
      <c r="N236" s="466">
        <f>ROUND(L236*K236,3)</f>
        <v>0</v>
      </c>
      <c r="O236" s="466"/>
      <c r="P236" s="466"/>
      <c r="Q236" s="466"/>
      <c r="R236" s="38"/>
      <c r="T236" s="169" t="s">
        <v>20</v>
      </c>
      <c r="U236" s="45" t="s">
        <v>45</v>
      </c>
      <c r="V236" s="37"/>
      <c r="W236" s="170">
        <f>V236*K236</f>
        <v>0</v>
      </c>
      <c r="X236" s="170">
        <v>0</v>
      </c>
      <c r="Y236" s="170">
        <f>X236*K236</f>
        <v>0</v>
      </c>
      <c r="Z236" s="170">
        <v>1.2E-2</v>
      </c>
      <c r="AA236" s="171">
        <f>Z236*K236</f>
        <v>1.2E-2</v>
      </c>
      <c r="AR236" s="20" t="s">
        <v>165</v>
      </c>
      <c r="AT236" s="20" t="s">
        <v>161</v>
      </c>
      <c r="AU236" s="20" t="s">
        <v>139</v>
      </c>
      <c r="AY236" s="20" t="s">
        <v>160</v>
      </c>
      <c r="BE236" s="107">
        <f>IF(U236="základná",N236,0)</f>
        <v>0</v>
      </c>
      <c r="BF236" s="107">
        <f>IF(U236="znížená",N236,0)</f>
        <v>0</v>
      </c>
      <c r="BG236" s="107">
        <f>IF(U236="zákl. prenesená",N236,0)</f>
        <v>0</v>
      </c>
      <c r="BH236" s="107">
        <f>IF(U236="zníž. prenesená",N236,0)</f>
        <v>0</v>
      </c>
      <c r="BI236" s="107">
        <f>IF(U236="nulová",N236,0)</f>
        <v>0</v>
      </c>
      <c r="BJ236" s="20" t="s">
        <v>139</v>
      </c>
      <c r="BK236" s="172">
        <f>ROUND(L236*K236,3)</f>
        <v>0</v>
      </c>
      <c r="BL236" s="20" t="s">
        <v>165</v>
      </c>
      <c r="BM236" s="20" t="s">
        <v>313</v>
      </c>
    </row>
    <row r="237" spans="2:65" s="1" customFormat="1" ht="25.5" customHeight="1">
      <c r="B237" s="36"/>
      <c r="C237" s="164" t="s">
        <v>314</v>
      </c>
      <c r="D237" s="164" t="s">
        <v>161</v>
      </c>
      <c r="E237" s="165" t="s">
        <v>315</v>
      </c>
      <c r="F237" s="463" t="s">
        <v>316</v>
      </c>
      <c r="G237" s="463"/>
      <c r="H237" s="463"/>
      <c r="I237" s="463"/>
      <c r="J237" s="166" t="s">
        <v>312</v>
      </c>
      <c r="K237" s="167">
        <v>1</v>
      </c>
      <c r="L237" s="464">
        <v>0</v>
      </c>
      <c r="M237" s="465"/>
      <c r="N237" s="466">
        <f>ROUND(L237*K237,3)</f>
        <v>0</v>
      </c>
      <c r="O237" s="466"/>
      <c r="P237" s="466"/>
      <c r="Q237" s="466"/>
      <c r="R237" s="38"/>
      <c r="T237" s="169" t="s">
        <v>20</v>
      </c>
      <c r="U237" s="45" t="s">
        <v>45</v>
      </c>
      <c r="V237" s="37"/>
      <c r="W237" s="170">
        <f>V237*K237</f>
        <v>0</v>
      </c>
      <c r="X237" s="170">
        <v>0</v>
      </c>
      <c r="Y237" s="170">
        <f>X237*K237</f>
        <v>0</v>
      </c>
      <c r="Z237" s="170">
        <v>1.6E-2</v>
      </c>
      <c r="AA237" s="171">
        <f>Z237*K237</f>
        <v>1.6E-2</v>
      </c>
      <c r="AR237" s="20" t="s">
        <v>165</v>
      </c>
      <c r="AT237" s="20" t="s">
        <v>161</v>
      </c>
      <c r="AU237" s="20" t="s">
        <v>139</v>
      </c>
      <c r="AY237" s="20" t="s">
        <v>160</v>
      </c>
      <c r="BE237" s="107">
        <f>IF(U237="základná",N237,0)</f>
        <v>0</v>
      </c>
      <c r="BF237" s="107">
        <f>IF(U237="znížená",N237,0)</f>
        <v>0</v>
      </c>
      <c r="BG237" s="107">
        <f>IF(U237="zákl. prenesená",N237,0)</f>
        <v>0</v>
      </c>
      <c r="BH237" s="107">
        <f>IF(U237="zníž. prenesená",N237,0)</f>
        <v>0</v>
      </c>
      <c r="BI237" s="107">
        <f>IF(U237="nulová",N237,0)</f>
        <v>0</v>
      </c>
      <c r="BJ237" s="20" t="s">
        <v>139</v>
      </c>
      <c r="BK237" s="172">
        <f>ROUND(L237*K237,3)</f>
        <v>0</v>
      </c>
      <c r="BL237" s="20" t="s">
        <v>165</v>
      </c>
      <c r="BM237" s="20" t="s">
        <v>317</v>
      </c>
    </row>
    <row r="238" spans="2:65" s="1" customFormat="1" ht="38.25" customHeight="1">
      <c r="B238" s="36"/>
      <c r="C238" s="164" t="s">
        <v>318</v>
      </c>
      <c r="D238" s="164" t="s">
        <v>161</v>
      </c>
      <c r="E238" s="165" t="s">
        <v>319</v>
      </c>
      <c r="F238" s="463" t="s">
        <v>320</v>
      </c>
      <c r="G238" s="463"/>
      <c r="H238" s="463"/>
      <c r="I238" s="463"/>
      <c r="J238" s="166" t="s">
        <v>182</v>
      </c>
      <c r="K238" s="167">
        <v>10.332000000000001</v>
      </c>
      <c r="L238" s="464">
        <v>0</v>
      </c>
      <c r="M238" s="465"/>
      <c r="N238" s="466">
        <f>ROUND(L238*K238,3)</f>
        <v>0</v>
      </c>
      <c r="O238" s="466"/>
      <c r="P238" s="466"/>
      <c r="Q238" s="466"/>
      <c r="R238" s="38"/>
      <c r="T238" s="169" t="s">
        <v>20</v>
      </c>
      <c r="U238" s="45" t="s">
        <v>45</v>
      </c>
      <c r="V238" s="37"/>
      <c r="W238" s="170">
        <f>V238*K238</f>
        <v>0</v>
      </c>
      <c r="X238" s="170">
        <v>0</v>
      </c>
      <c r="Y238" s="170">
        <f>X238*K238</f>
        <v>0</v>
      </c>
      <c r="Z238" s="170">
        <v>7.4999999999999997E-2</v>
      </c>
      <c r="AA238" s="171">
        <f>Z238*K238</f>
        <v>0.77490000000000003</v>
      </c>
      <c r="AR238" s="20" t="s">
        <v>165</v>
      </c>
      <c r="AT238" s="20" t="s">
        <v>161</v>
      </c>
      <c r="AU238" s="20" t="s">
        <v>139</v>
      </c>
      <c r="AY238" s="20" t="s">
        <v>160</v>
      </c>
      <c r="BE238" s="107">
        <f>IF(U238="základná",N238,0)</f>
        <v>0</v>
      </c>
      <c r="BF238" s="107">
        <f>IF(U238="znížená",N238,0)</f>
        <v>0</v>
      </c>
      <c r="BG238" s="107">
        <f>IF(U238="zákl. prenesená",N238,0)</f>
        <v>0</v>
      </c>
      <c r="BH238" s="107">
        <f>IF(U238="zníž. prenesená",N238,0)</f>
        <v>0</v>
      </c>
      <c r="BI238" s="107">
        <f>IF(U238="nulová",N238,0)</f>
        <v>0</v>
      </c>
      <c r="BJ238" s="20" t="s">
        <v>139</v>
      </c>
      <c r="BK238" s="172">
        <f>ROUND(L238*K238,3)</f>
        <v>0</v>
      </c>
      <c r="BL238" s="20" t="s">
        <v>165</v>
      </c>
      <c r="BM238" s="20" t="s">
        <v>321</v>
      </c>
    </row>
    <row r="239" spans="2:65" s="10" customFormat="1" ht="16.5" customHeight="1">
      <c r="B239" s="173"/>
      <c r="C239" s="174"/>
      <c r="D239" s="174"/>
      <c r="E239" s="175" t="s">
        <v>20</v>
      </c>
      <c r="F239" s="467" t="s">
        <v>322</v>
      </c>
      <c r="G239" s="468"/>
      <c r="H239" s="468"/>
      <c r="I239" s="468"/>
      <c r="J239" s="174"/>
      <c r="K239" s="176">
        <v>1.62</v>
      </c>
      <c r="L239" s="174"/>
      <c r="M239" s="174"/>
      <c r="N239" s="174"/>
      <c r="O239" s="174"/>
      <c r="P239" s="174"/>
      <c r="Q239" s="174"/>
      <c r="R239" s="177"/>
      <c r="T239" s="178"/>
      <c r="U239" s="174"/>
      <c r="V239" s="174"/>
      <c r="W239" s="174"/>
      <c r="X239" s="174"/>
      <c r="Y239" s="174"/>
      <c r="Z239" s="174"/>
      <c r="AA239" s="179"/>
      <c r="AT239" s="180" t="s">
        <v>168</v>
      </c>
      <c r="AU239" s="180" t="s">
        <v>139</v>
      </c>
      <c r="AV239" s="10" t="s">
        <v>139</v>
      </c>
      <c r="AW239" s="10" t="s">
        <v>34</v>
      </c>
      <c r="AX239" s="10" t="s">
        <v>78</v>
      </c>
      <c r="AY239" s="180" t="s">
        <v>160</v>
      </c>
    </row>
    <row r="240" spans="2:65" s="10" customFormat="1" ht="16.5" customHeight="1">
      <c r="B240" s="173"/>
      <c r="C240" s="174"/>
      <c r="D240" s="174"/>
      <c r="E240" s="175" t="s">
        <v>20</v>
      </c>
      <c r="F240" s="471" t="s">
        <v>323</v>
      </c>
      <c r="G240" s="472"/>
      <c r="H240" s="472"/>
      <c r="I240" s="472"/>
      <c r="J240" s="174"/>
      <c r="K240" s="176">
        <v>8.7119999999999997</v>
      </c>
      <c r="L240" s="174"/>
      <c r="M240" s="174"/>
      <c r="N240" s="174"/>
      <c r="O240" s="174"/>
      <c r="P240" s="174"/>
      <c r="Q240" s="174"/>
      <c r="R240" s="177"/>
      <c r="T240" s="178"/>
      <c r="U240" s="174"/>
      <c r="V240" s="174"/>
      <c r="W240" s="174"/>
      <c r="X240" s="174"/>
      <c r="Y240" s="174"/>
      <c r="Z240" s="174"/>
      <c r="AA240" s="179"/>
      <c r="AT240" s="180" t="s">
        <v>168</v>
      </c>
      <c r="AU240" s="180" t="s">
        <v>139</v>
      </c>
      <c r="AV240" s="10" t="s">
        <v>139</v>
      </c>
      <c r="AW240" s="10" t="s">
        <v>34</v>
      </c>
      <c r="AX240" s="10" t="s">
        <v>78</v>
      </c>
      <c r="AY240" s="180" t="s">
        <v>160</v>
      </c>
    </row>
    <row r="241" spans="2:65" s="11" customFormat="1" ht="16.5" customHeight="1">
      <c r="B241" s="181"/>
      <c r="C241" s="182"/>
      <c r="D241" s="182"/>
      <c r="E241" s="183" t="s">
        <v>20</v>
      </c>
      <c r="F241" s="469" t="s">
        <v>169</v>
      </c>
      <c r="G241" s="470"/>
      <c r="H241" s="470"/>
      <c r="I241" s="470"/>
      <c r="J241" s="182"/>
      <c r="K241" s="184">
        <v>10.332000000000001</v>
      </c>
      <c r="L241" s="182"/>
      <c r="M241" s="182"/>
      <c r="N241" s="182"/>
      <c r="O241" s="182"/>
      <c r="P241" s="182"/>
      <c r="Q241" s="182"/>
      <c r="R241" s="185"/>
      <c r="T241" s="186"/>
      <c r="U241" s="182"/>
      <c r="V241" s="182"/>
      <c r="W241" s="182"/>
      <c r="X241" s="182"/>
      <c r="Y241" s="182"/>
      <c r="Z241" s="182"/>
      <c r="AA241" s="187"/>
      <c r="AT241" s="188" t="s">
        <v>168</v>
      </c>
      <c r="AU241" s="188" t="s">
        <v>139</v>
      </c>
      <c r="AV241" s="11" t="s">
        <v>165</v>
      </c>
      <c r="AW241" s="11" t="s">
        <v>34</v>
      </c>
      <c r="AX241" s="11" t="s">
        <v>86</v>
      </c>
      <c r="AY241" s="188" t="s">
        <v>160</v>
      </c>
    </row>
    <row r="242" spans="2:65" s="1" customFormat="1" ht="38.25" customHeight="1">
      <c r="B242" s="36"/>
      <c r="C242" s="164" t="s">
        <v>324</v>
      </c>
      <c r="D242" s="164" t="s">
        <v>161</v>
      </c>
      <c r="E242" s="165" t="s">
        <v>325</v>
      </c>
      <c r="F242" s="463" t="s">
        <v>326</v>
      </c>
      <c r="G242" s="463"/>
      <c r="H242" s="463"/>
      <c r="I242" s="463"/>
      <c r="J242" s="166" t="s">
        <v>182</v>
      </c>
      <c r="K242" s="167">
        <v>6.48</v>
      </c>
      <c r="L242" s="464">
        <v>0</v>
      </c>
      <c r="M242" s="465"/>
      <c r="N242" s="466">
        <f>ROUND(L242*K242,3)</f>
        <v>0</v>
      </c>
      <c r="O242" s="466"/>
      <c r="P242" s="466"/>
      <c r="Q242" s="466"/>
      <c r="R242" s="38"/>
      <c r="T242" s="169" t="s">
        <v>20</v>
      </c>
      <c r="U242" s="45" t="s">
        <v>45</v>
      </c>
      <c r="V242" s="37"/>
      <c r="W242" s="170">
        <f>V242*K242</f>
        <v>0</v>
      </c>
      <c r="X242" s="170">
        <v>0</v>
      </c>
      <c r="Y242" s="170">
        <f>X242*K242</f>
        <v>0</v>
      </c>
      <c r="Z242" s="170">
        <v>6.2E-2</v>
      </c>
      <c r="AA242" s="171">
        <f>Z242*K242</f>
        <v>0.40176000000000001</v>
      </c>
      <c r="AR242" s="20" t="s">
        <v>165</v>
      </c>
      <c r="AT242" s="20" t="s">
        <v>161</v>
      </c>
      <c r="AU242" s="20" t="s">
        <v>139</v>
      </c>
      <c r="AY242" s="20" t="s">
        <v>160</v>
      </c>
      <c r="BE242" s="107">
        <f>IF(U242="základná",N242,0)</f>
        <v>0</v>
      </c>
      <c r="BF242" s="107">
        <f>IF(U242="znížená",N242,0)</f>
        <v>0</v>
      </c>
      <c r="BG242" s="107">
        <f>IF(U242="zákl. prenesená",N242,0)</f>
        <v>0</v>
      </c>
      <c r="BH242" s="107">
        <f>IF(U242="zníž. prenesená",N242,0)</f>
        <v>0</v>
      </c>
      <c r="BI242" s="107">
        <f>IF(U242="nulová",N242,0)</f>
        <v>0</v>
      </c>
      <c r="BJ242" s="20" t="s">
        <v>139</v>
      </c>
      <c r="BK242" s="172">
        <f>ROUND(L242*K242,3)</f>
        <v>0</v>
      </c>
      <c r="BL242" s="20" t="s">
        <v>165</v>
      </c>
      <c r="BM242" s="20" t="s">
        <v>327</v>
      </c>
    </row>
    <row r="243" spans="2:65" s="10" customFormat="1" ht="16.5" customHeight="1">
      <c r="B243" s="173"/>
      <c r="C243" s="174"/>
      <c r="D243" s="174"/>
      <c r="E243" s="175" t="s">
        <v>20</v>
      </c>
      <c r="F243" s="467" t="s">
        <v>328</v>
      </c>
      <c r="G243" s="468"/>
      <c r="H243" s="468"/>
      <c r="I243" s="468"/>
      <c r="J243" s="174"/>
      <c r="K243" s="176">
        <v>6.48</v>
      </c>
      <c r="L243" s="174"/>
      <c r="M243" s="174"/>
      <c r="N243" s="174"/>
      <c r="O243" s="174"/>
      <c r="P243" s="174"/>
      <c r="Q243" s="174"/>
      <c r="R243" s="177"/>
      <c r="T243" s="178"/>
      <c r="U243" s="174"/>
      <c r="V243" s="174"/>
      <c r="W243" s="174"/>
      <c r="X243" s="174"/>
      <c r="Y243" s="174"/>
      <c r="Z243" s="174"/>
      <c r="AA243" s="179"/>
      <c r="AT243" s="180" t="s">
        <v>168</v>
      </c>
      <c r="AU243" s="180" t="s">
        <v>139</v>
      </c>
      <c r="AV243" s="10" t="s">
        <v>139</v>
      </c>
      <c r="AW243" s="10" t="s">
        <v>34</v>
      </c>
      <c r="AX243" s="10" t="s">
        <v>78</v>
      </c>
      <c r="AY243" s="180" t="s">
        <v>160</v>
      </c>
    </row>
    <row r="244" spans="2:65" s="11" customFormat="1" ht="16.5" customHeight="1">
      <c r="B244" s="181"/>
      <c r="C244" s="182"/>
      <c r="D244" s="182"/>
      <c r="E244" s="183" t="s">
        <v>20</v>
      </c>
      <c r="F244" s="469" t="s">
        <v>169</v>
      </c>
      <c r="G244" s="470"/>
      <c r="H244" s="470"/>
      <c r="I244" s="470"/>
      <c r="J244" s="182"/>
      <c r="K244" s="184">
        <v>6.48</v>
      </c>
      <c r="L244" s="182"/>
      <c r="M244" s="182"/>
      <c r="N244" s="182"/>
      <c r="O244" s="182"/>
      <c r="P244" s="182"/>
      <c r="Q244" s="182"/>
      <c r="R244" s="185"/>
      <c r="T244" s="186"/>
      <c r="U244" s="182"/>
      <c r="V244" s="182"/>
      <c r="W244" s="182"/>
      <c r="X244" s="182"/>
      <c r="Y244" s="182"/>
      <c r="Z244" s="182"/>
      <c r="AA244" s="187"/>
      <c r="AT244" s="188" t="s">
        <v>168</v>
      </c>
      <c r="AU244" s="188" t="s">
        <v>139</v>
      </c>
      <c r="AV244" s="11" t="s">
        <v>165</v>
      </c>
      <c r="AW244" s="11" t="s">
        <v>34</v>
      </c>
      <c r="AX244" s="11" t="s">
        <v>86</v>
      </c>
      <c r="AY244" s="188" t="s">
        <v>160</v>
      </c>
    </row>
    <row r="245" spans="2:65" s="1" customFormat="1" ht="38.25" customHeight="1">
      <c r="B245" s="36"/>
      <c r="C245" s="164" t="s">
        <v>329</v>
      </c>
      <c r="D245" s="164" t="s">
        <v>161</v>
      </c>
      <c r="E245" s="165" t="s">
        <v>330</v>
      </c>
      <c r="F245" s="463" t="s">
        <v>331</v>
      </c>
      <c r="G245" s="463"/>
      <c r="H245" s="463"/>
      <c r="I245" s="463"/>
      <c r="J245" s="166" t="s">
        <v>182</v>
      </c>
      <c r="K245" s="167">
        <v>6.4260000000000002</v>
      </c>
      <c r="L245" s="464">
        <v>0</v>
      </c>
      <c r="M245" s="465"/>
      <c r="N245" s="466">
        <f>ROUND(L245*K245,3)</f>
        <v>0</v>
      </c>
      <c r="O245" s="466"/>
      <c r="P245" s="466"/>
      <c r="Q245" s="466"/>
      <c r="R245" s="38"/>
      <c r="T245" s="169" t="s">
        <v>20</v>
      </c>
      <c r="U245" s="45" t="s">
        <v>45</v>
      </c>
      <c r="V245" s="37"/>
      <c r="W245" s="170">
        <f>V245*K245</f>
        <v>0</v>
      </c>
      <c r="X245" s="170">
        <v>0</v>
      </c>
      <c r="Y245" s="170">
        <f>X245*K245</f>
        <v>0</v>
      </c>
      <c r="Z245" s="170">
        <v>5.3999999999999999E-2</v>
      </c>
      <c r="AA245" s="171">
        <f>Z245*K245</f>
        <v>0.34700399999999998</v>
      </c>
      <c r="AR245" s="20" t="s">
        <v>165</v>
      </c>
      <c r="AT245" s="20" t="s">
        <v>161</v>
      </c>
      <c r="AU245" s="20" t="s">
        <v>139</v>
      </c>
      <c r="AY245" s="20" t="s">
        <v>160</v>
      </c>
      <c r="BE245" s="107">
        <f>IF(U245="základná",N245,0)</f>
        <v>0</v>
      </c>
      <c r="BF245" s="107">
        <f>IF(U245="znížená",N245,0)</f>
        <v>0</v>
      </c>
      <c r="BG245" s="107">
        <f>IF(U245="zákl. prenesená",N245,0)</f>
        <v>0</v>
      </c>
      <c r="BH245" s="107">
        <f>IF(U245="zníž. prenesená",N245,0)</f>
        <v>0</v>
      </c>
      <c r="BI245" s="107">
        <f>IF(U245="nulová",N245,0)</f>
        <v>0</v>
      </c>
      <c r="BJ245" s="20" t="s">
        <v>139</v>
      </c>
      <c r="BK245" s="172">
        <f>ROUND(L245*K245,3)</f>
        <v>0</v>
      </c>
      <c r="BL245" s="20" t="s">
        <v>165</v>
      </c>
      <c r="BM245" s="20" t="s">
        <v>332</v>
      </c>
    </row>
    <row r="246" spans="2:65" s="10" customFormat="1" ht="16.5" customHeight="1">
      <c r="B246" s="173"/>
      <c r="C246" s="174"/>
      <c r="D246" s="174"/>
      <c r="E246" s="175" t="s">
        <v>20</v>
      </c>
      <c r="F246" s="467" t="s">
        <v>333</v>
      </c>
      <c r="G246" s="468"/>
      <c r="H246" s="468"/>
      <c r="I246" s="468"/>
      <c r="J246" s="174"/>
      <c r="K246" s="176">
        <v>2.7</v>
      </c>
      <c r="L246" s="174"/>
      <c r="M246" s="174"/>
      <c r="N246" s="174"/>
      <c r="O246" s="174"/>
      <c r="P246" s="174"/>
      <c r="Q246" s="174"/>
      <c r="R246" s="177"/>
      <c r="T246" s="178"/>
      <c r="U246" s="174"/>
      <c r="V246" s="174"/>
      <c r="W246" s="174"/>
      <c r="X246" s="174"/>
      <c r="Y246" s="174"/>
      <c r="Z246" s="174"/>
      <c r="AA246" s="179"/>
      <c r="AT246" s="180" t="s">
        <v>168</v>
      </c>
      <c r="AU246" s="180" t="s">
        <v>139</v>
      </c>
      <c r="AV246" s="10" t="s">
        <v>139</v>
      </c>
      <c r="AW246" s="10" t="s">
        <v>34</v>
      </c>
      <c r="AX246" s="10" t="s">
        <v>78</v>
      </c>
      <c r="AY246" s="180" t="s">
        <v>160</v>
      </c>
    </row>
    <row r="247" spans="2:65" s="10" customFormat="1" ht="16.5" customHeight="1">
      <c r="B247" s="173"/>
      <c r="C247" s="174"/>
      <c r="D247" s="174"/>
      <c r="E247" s="175" t="s">
        <v>20</v>
      </c>
      <c r="F247" s="471" t="s">
        <v>334</v>
      </c>
      <c r="G247" s="472"/>
      <c r="H247" s="472"/>
      <c r="I247" s="472"/>
      <c r="J247" s="174"/>
      <c r="K247" s="176">
        <v>3.726</v>
      </c>
      <c r="L247" s="174"/>
      <c r="M247" s="174"/>
      <c r="N247" s="174"/>
      <c r="O247" s="174"/>
      <c r="P247" s="174"/>
      <c r="Q247" s="174"/>
      <c r="R247" s="177"/>
      <c r="T247" s="178"/>
      <c r="U247" s="174"/>
      <c r="V247" s="174"/>
      <c r="W247" s="174"/>
      <c r="X247" s="174"/>
      <c r="Y247" s="174"/>
      <c r="Z247" s="174"/>
      <c r="AA247" s="179"/>
      <c r="AT247" s="180" t="s">
        <v>168</v>
      </c>
      <c r="AU247" s="180" t="s">
        <v>139</v>
      </c>
      <c r="AV247" s="10" t="s">
        <v>139</v>
      </c>
      <c r="AW247" s="10" t="s">
        <v>34</v>
      </c>
      <c r="AX247" s="10" t="s">
        <v>78</v>
      </c>
      <c r="AY247" s="180" t="s">
        <v>160</v>
      </c>
    </row>
    <row r="248" spans="2:65" s="11" customFormat="1" ht="16.5" customHeight="1">
      <c r="B248" s="181"/>
      <c r="C248" s="182"/>
      <c r="D248" s="182"/>
      <c r="E248" s="183" t="s">
        <v>20</v>
      </c>
      <c r="F248" s="469" t="s">
        <v>169</v>
      </c>
      <c r="G248" s="470"/>
      <c r="H248" s="470"/>
      <c r="I248" s="470"/>
      <c r="J248" s="182"/>
      <c r="K248" s="184">
        <v>6.4260000000000002</v>
      </c>
      <c r="L248" s="182"/>
      <c r="M248" s="182"/>
      <c r="N248" s="182"/>
      <c r="O248" s="182"/>
      <c r="P248" s="182"/>
      <c r="Q248" s="182"/>
      <c r="R248" s="185"/>
      <c r="T248" s="186"/>
      <c r="U248" s="182"/>
      <c r="V248" s="182"/>
      <c r="W248" s="182"/>
      <c r="X248" s="182"/>
      <c r="Y248" s="182"/>
      <c r="Z248" s="182"/>
      <c r="AA248" s="187"/>
      <c r="AT248" s="188" t="s">
        <v>168</v>
      </c>
      <c r="AU248" s="188" t="s">
        <v>139</v>
      </c>
      <c r="AV248" s="11" t="s">
        <v>165</v>
      </c>
      <c r="AW248" s="11" t="s">
        <v>34</v>
      </c>
      <c r="AX248" s="11" t="s">
        <v>86</v>
      </c>
      <c r="AY248" s="188" t="s">
        <v>160</v>
      </c>
    </row>
    <row r="249" spans="2:65" s="1" customFormat="1" ht="38.25" customHeight="1">
      <c r="B249" s="36"/>
      <c r="C249" s="164" t="s">
        <v>335</v>
      </c>
      <c r="D249" s="164" t="s">
        <v>161</v>
      </c>
      <c r="E249" s="165" t="s">
        <v>336</v>
      </c>
      <c r="F249" s="463" t="s">
        <v>337</v>
      </c>
      <c r="G249" s="463"/>
      <c r="H249" s="463"/>
      <c r="I249" s="463"/>
      <c r="J249" s="166" t="s">
        <v>182</v>
      </c>
      <c r="K249" s="167">
        <v>4.2480000000000002</v>
      </c>
      <c r="L249" s="464">
        <v>0</v>
      </c>
      <c r="M249" s="465"/>
      <c r="N249" s="466">
        <f>ROUND(L249*K249,3)</f>
        <v>0</v>
      </c>
      <c r="O249" s="466"/>
      <c r="P249" s="466"/>
      <c r="Q249" s="466"/>
      <c r="R249" s="38"/>
      <c r="T249" s="169" t="s">
        <v>20</v>
      </c>
      <c r="U249" s="45" t="s">
        <v>45</v>
      </c>
      <c r="V249" s="37"/>
      <c r="W249" s="170">
        <f>V249*K249</f>
        <v>0</v>
      </c>
      <c r="X249" s="170">
        <v>0</v>
      </c>
      <c r="Y249" s="170">
        <f>X249*K249</f>
        <v>0</v>
      </c>
      <c r="Z249" s="170">
        <v>4.7E-2</v>
      </c>
      <c r="AA249" s="171">
        <f>Z249*K249</f>
        <v>0.199656</v>
      </c>
      <c r="AR249" s="20" t="s">
        <v>165</v>
      </c>
      <c r="AT249" s="20" t="s">
        <v>161</v>
      </c>
      <c r="AU249" s="20" t="s">
        <v>139</v>
      </c>
      <c r="AY249" s="20" t="s">
        <v>160</v>
      </c>
      <c r="BE249" s="107">
        <f>IF(U249="základná",N249,0)</f>
        <v>0</v>
      </c>
      <c r="BF249" s="107">
        <f>IF(U249="znížená",N249,0)</f>
        <v>0</v>
      </c>
      <c r="BG249" s="107">
        <f>IF(U249="zákl. prenesená",N249,0)</f>
        <v>0</v>
      </c>
      <c r="BH249" s="107">
        <f>IF(U249="zníž. prenesená",N249,0)</f>
        <v>0</v>
      </c>
      <c r="BI249" s="107">
        <f>IF(U249="nulová",N249,0)</f>
        <v>0</v>
      </c>
      <c r="BJ249" s="20" t="s">
        <v>139</v>
      </c>
      <c r="BK249" s="172">
        <f>ROUND(L249*K249,3)</f>
        <v>0</v>
      </c>
      <c r="BL249" s="20" t="s">
        <v>165</v>
      </c>
      <c r="BM249" s="20" t="s">
        <v>338</v>
      </c>
    </row>
    <row r="250" spans="2:65" s="10" customFormat="1" ht="16.5" customHeight="1">
      <c r="B250" s="173"/>
      <c r="C250" s="174"/>
      <c r="D250" s="174"/>
      <c r="E250" s="175" t="s">
        <v>20</v>
      </c>
      <c r="F250" s="467" t="s">
        <v>339</v>
      </c>
      <c r="G250" s="468"/>
      <c r="H250" s="468"/>
      <c r="I250" s="468"/>
      <c r="J250" s="174"/>
      <c r="K250" s="176">
        <v>4.2480000000000002</v>
      </c>
      <c r="L250" s="174"/>
      <c r="M250" s="174"/>
      <c r="N250" s="174"/>
      <c r="O250" s="174"/>
      <c r="P250" s="174"/>
      <c r="Q250" s="174"/>
      <c r="R250" s="177"/>
      <c r="T250" s="178"/>
      <c r="U250" s="174"/>
      <c r="V250" s="174"/>
      <c r="W250" s="174"/>
      <c r="X250" s="174"/>
      <c r="Y250" s="174"/>
      <c r="Z250" s="174"/>
      <c r="AA250" s="179"/>
      <c r="AT250" s="180" t="s">
        <v>168</v>
      </c>
      <c r="AU250" s="180" t="s">
        <v>139</v>
      </c>
      <c r="AV250" s="10" t="s">
        <v>139</v>
      </c>
      <c r="AW250" s="10" t="s">
        <v>34</v>
      </c>
      <c r="AX250" s="10" t="s">
        <v>78</v>
      </c>
      <c r="AY250" s="180" t="s">
        <v>160</v>
      </c>
    </row>
    <row r="251" spans="2:65" s="11" customFormat="1" ht="16.5" customHeight="1">
      <c r="B251" s="181"/>
      <c r="C251" s="182"/>
      <c r="D251" s="182"/>
      <c r="E251" s="183" t="s">
        <v>20</v>
      </c>
      <c r="F251" s="469" t="s">
        <v>169</v>
      </c>
      <c r="G251" s="470"/>
      <c r="H251" s="470"/>
      <c r="I251" s="470"/>
      <c r="J251" s="182"/>
      <c r="K251" s="184">
        <v>4.2480000000000002</v>
      </c>
      <c r="L251" s="182"/>
      <c r="M251" s="182"/>
      <c r="N251" s="182"/>
      <c r="O251" s="182"/>
      <c r="P251" s="182"/>
      <c r="Q251" s="182"/>
      <c r="R251" s="185"/>
      <c r="T251" s="186"/>
      <c r="U251" s="182"/>
      <c r="V251" s="182"/>
      <c r="W251" s="182"/>
      <c r="X251" s="182"/>
      <c r="Y251" s="182"/>
      <c r="Z251" s="182"/>
      <c r="AA251" s="187"/>
      <c r="AT251" s="188" t="s">
        <v>168</v>
      </c>
      <c r="AU251" s="188" t="s">
        <v>139</v>
      </c>
      <c r="AV251" s="11" t="s">
        <v>165</v>
      </c>
      <c r="AW251" s="11" t="s">
        <v>34</v>
      </c>
      <c r="AX251" s="11" t="s">
        <v>86</v>
      </c>
      <c r="AY251" s="188" t="s">
        <v>160</v>
      </c>
    </row>
    <row r="252" spans="2:65" s="1" customFormat="1" ht="25.5" customHeight="1">
      <c r="B252" s="36"/>
      <c r="C252" s="164" t="s">
        <v>340</v>
      </c>
      <c r="D252" s="164" t="s">
        <v>161</v>
      </c>
      <c r="E252" s="165" t="s">
        <v>341</v>
      </c>
      <c r="F252" s="463" t="s">
        <v>342</v>
      </c>
      <c r="G252" s="463"/>
      <c r="H252" s="463"/>
      <c r="I252" s="463"/>
      <c r="J252" s="166" t="s">
        <v>164</v>
      </c>
      <c r="K252" s="167">
        <v>0.29099999999999998</v>
      </c>
      <c r="L252" s="464">
        <v>0</v>
      </c>
      <c r="M252" s="465"/>
      <c r="N252" s="466">
        <f>ROUND(L252*K252,3)</f>
        <v>0</v>
      </c>
      <c r="O252" s="466"/>
      <c r="P252" s="466"/>
      <c r="Q252" s="466"/>
      <c r="R252" s="38"/>
      <c r="T252" s="169" t="s">
        <v>20</v>
      </c>
      <c r="U252" s="45" t="s">
        <v>45</v>
      </c>
      <c r="V252" s="37"/>
      <c r="W252" s="170">
        <f>V252*K252</f>
        <v>0</v>
      </c>
      <c r="X252" s="170">
        <v>0</v>
      </c>
      <c r="Y252" s="170">
        <f>X252*K252</f>
        <v>0</v>
      </c>
      <c r="Z252" s="170">
        <v>1.875</v>
      </c>
      <c r="AA252" s="171">
        <f>Z252*K252</f>
        <v>0.54562499999999992</v>
      </c>
      <c r="AR252" s="20" t="s">
        <v>165</v>
      </c>
      <c r="AT252" s="20" t="s">
        <v>161</v>
      </c>
      <c r="AU252" s="20" t="s">
        <v>139</v>
      </c>
      <c r="AY252" s="20" t="s">
        <v>160</v>
      </c>
      <c r="BE252" s="107">
        <f>IF(U252="základná",N252,0)</f>
        <v>0</v>
      </c>
      <c r="BF252" s="107">
        <f>IF(U252="znížená",N252,0)</f>
        <v>0</v>
      </c>
      <c r="BG252" s="107">
        <f>IF(U252="zákl. prenesená",N252,0)</f>
        <v>0</v>
      </c>
      <c r="BH252" s="107">
        <f>IF(U252="zníž. prenesená",N252,0)</f>
        <v>0</v>
      </c>
      <c r="BI252" s="107">
        <f>IF(U252="nulová",N252,0)</f>
        <v>0</v>
      </c>
      <c r="BJ252" s="20" t="s">
        <v>139</v>
      </c>
      <c r="BK252" s="172">
        <f>ROUND(L252*K252,3)</f>
        <v>0</v>
      </c>
      <c r="BL252" s="20" t="s">
        <v>165</v>
      </c>
      <c r="BM252" s="20" t="s">
        <v>343</v>
      </c>
    </row>
    <row r="253" spans="2:65" s="10" customFormat="1" ht="16.5" customHeight="1">
      <c r="B253" s="173"/>
      <c r="C253" s="174"/>
      <c r="D253" s="174"/>
      <c r="E253" s="175" t="s">
        <v>20</v>
      </c>
      <c r="F253" s="467" t="s">
        <v>344</v>
      </c>
      <c r="G253" s="468"/>
      <c r="H253" s="468"/>
      <c r="I253" s="468"/>
      <c r="J253" s="174"/>
      <c r="K253" s="176">
        <v>0.29099999999999998</v>
      </c>
      <c r="L253" s="174"/>
      <c r="M253" s="174"/>
      <c r="N253" s="174"/>
      <c r="O253" s="174"/>
      <c r="P253" s="174"/>
      <c r="Q253" s="174"/>
      <c r="R253" s="177"/>
      <c r="T253" s="178"/>
      <c r="U253" s="174"/>
      <c r="V253" s="174"/>
      <c r="W253" s="174"/>
      <c r="X253" s="174"/>
      <c r="Y253" s="174"/>
      <c r="Z253" s="174"/>
      <c r="AA253" s="179"/>
      <c r="AT253" s="180" t="s">
        <v>168</v>
      </c>
      <c r="AU253" s="180" t="s">
        <v>139</v>
      </c>
      <c r="AV253" s="10" t="s">
        <v>139</v>
      </c>
      <c r="AW253" s="10" t="s">
        <v>34</v>
      </c>
      <c r="AX253" s="10" t="s">
        <v>78</v>
      </c>
      <c r="AY253" s="180" t="s">
        <v>160</v>
      </c>
    </row>
    <row r="254" spans="2:65" s="11" customFormat="1" ht="16.5" customHeight="1">
      <c r="B254" s="181"/>
      <c r="C254" s="182"/>
      <c r="D254" s="182"/>
      <c r="E254" s="183" t="s">
        <v>20</v>
      </c>
      <c r="F254" s="469" t="s">
        <v>169</v>
      </c>
      <c r="G254" s="470"/>
      <c r="H254" s="470"/>
      <c r="I254" s="470"/>
      <c r="J254" s="182"/>
      <c r="K254" s="184">
        <v>0.29099999999999998</v>
      </c>
      <c r="L254" s="182"/>
      <c r="M254" s="182"/>
      <c r="N254" s="182"/>
      <c r="O254" s="182"/>
      <c r="P254" s="182"/>
      <c r="Q254" s="182"/>
      <c r="R254" s="185"/>
      <c r="T254" s="186"/>
      <c r="U254" s="182"/>
      <c r="V254" s="182"/>
      <c r="W254" s="182"/>
      <c r="X254" s="182"/>
      <c r="Y254" s="182"/>
      <c r="Z254" s="182"/>
      <c r="AA254" s="187"/>
      <c r="AT254" s="188" t="s">
        <v>168</v>
      </c>
      <c r="AU254" s="188" t="s">
        <v>139</v>
      </c>
      <c r="AV254" s="11" t="s">
        <v>165</v>
      </c>
      <c r="AW254" s="11" t="s">
        <v>34</v>
      </c>
      <c r="AX254" s="11" t="s">
        <v>86</v>
      </c>
      <c r="AY254" s="188" t="s">
        <v>160</v>
      </c>
    </row>
    <row r="255" spans="2:65" s="1" customFormat="1" ht="25.5" customHeight="1">
      <c r="B255" s="36"/>
      <c r="C255" s="164" t="s">
        <v>345</v>
      </c>
      <c r="D255" s="164" t="s">
        <v>161</v>
      </c>
      <c r="E255" s="165" t="s">
        <v>346</v>
      </c>
      <c r="F255" s="463" t="s">
        <v>347</v>
      </c>
      <c r="G255" s="463"/>
      <c r="H255" s="463"/>
      <c r="I255" s="463"/>
      <c r="J255" s="166" t="s">
        <v>164</v>
      </c>
      <c r="K255" s="167">
        <v>1.3220000000000001</v>
      </c>
      <c r="L255" s="464">
        <v>0</v>
      </c>
      <c r="M255" s="465"/>
      <c r="N255" s="466">
        <f>ROUND(L255*K255,3)</f>
        <v>0</v>
      </c>
      <c r="O255" s="466"/>
      <c r="P255" s="466"/>
      <c r="Q255" s="466"/>
      <c r="R255" s="38"/>
      <c r="T255" s="169" t="s">
        <v>20</v>
      </c>
      <c r="U255" s="45" t="s">
        <v>45</v>
      </c>
      <c r="V255" s="37"/>
      <c r="W255" s="170">
        <f>V255*K255</f>
        <v>0</v>
      </c>
      <c r="X255" s="170">
        <v>0</v>
      </c>
      <c r="Y255" s="170">
        <f>X255*K255</f>
        <v>0</v>
      </c>
      <c r="Z255" s="170">
        <v>1.875</v>
      </c>
      <c r="AA255" s="171">
        <f>Z255*K255</f>
        <v>2.4787500000000002</v>
      </c>
      <c r="AR255" s="20" t="s">
        <v>165</v>
      </c>
      <c r="AT255" s="20" t="s">
        <v>161</v>
      </c>
      <c r="AU255" s="20" t="s">
        <v>139</v>
      </c>
      <c r="AY255" s="20" t="s">
        <v>160</v>
      </c>
      <c r="BE255" s="107">
        <f>IF(U255="základná",N255,0)</f>
        <v>0</v>
      </c>
      <c r="BF255" s="107">
        <f>IF(U255="znížená",N255,0)</f>
        <v>0</v>
      </c>
      <c r="BG255" s="107">
        <f>IF(U255="zákl. prenesená",N255,0)</f>
        <v>0</v>
      </c>
      <c r="BH255" s="107">
        <f>IF(U255="zníž. prenesená",N255,0)</f>
        <v>0</v>
      </c>
      <c r="BI255" s="107">
        <f>IF(U255="nulová",N255,0)</f>
        <v>0</v>
      </c>
      <c r="BJ255" s="20" t="s">
        <v>139</v>
      </c>
      <c r="BK255" s="172">
        <f>ROUND(L255*K255,3)</f>
        <v>0</v>
      </c>
      <c r="BL255" s="20" t="s">
        <v>165</v>
      </c>
      <c r="BM255" s="20" t="s">
        <v>348</v>
      </c>
    </row>
    <row r="256" spans="2:65" s="10" customFormat="1" ht="16.5" customHeight="1">
      <c r="B256" s="173"/>
      <c r="C256" s="174"/>
      <c r="D256" s="174"/>
      <c r="E256" s="175" t="s">
        <v>20</v>
      </c>
      <c r="F256" s="467" t="s">
        <v>349</v>
      </c>
      <c r="G256" s="468"/>
      <c r="H256" s="468"/>
      <c r="I256" s="468"/>
      <c r="J256" s="174"/>
      <c r="K256" s="176">
        <v>1.3220000000000001</v>
      </c>
      <c r="L256" s="174"/>
      <c r="M256" s="174"/>
      <c r="N256" s="174"/>
      <c r="O256" s="174"/>
      <c r="P256" s="174"/>
      <c r="Q256" s="174"/>
      <c r="R256" s="177"/>
      <c r="T256" s="178"/>
      <c r="U256" s="174"/>
      <c r="V256" s="174"/>
      <c r="W256" s="174"/>
      <c r="X256" s="174"/>
      <c r="Y256" s="174"/>
      <c r="Z256" s="174"/>
      <c r="AA256" s="179"/>
      <c r="AT256" s="180" t="s">
        <v>168</v>
      </c>
      <c r="AU256" s="180" t="s">
        <v>139</v>
      </c>
      <c r="AV256" s="10" t="s">
        <v>139</v>
      </c>
      <c r="AW256" s="10" t="s">
        <v>34</v>
      </c>
      <c r="AX256" s="10" t="s">
        <v>78</v>
      </c>
      <c r="AY256" s="180" t="s">
        <v>160</v>
      </c>
    </row>
    <row r="257" spans="2:65" s="11" customFormat="1" ht="16.5" customHeight="1">
      <c r="B257" s="181"/>
      <c r="C257" s="182"/>
      <c r="D257" s="182"/>
      <c r="E257" s="183" t="s">
        <v>20</v>
      </c>
      <c r="F257" s="469" t="s">
        <v>169</v>
      </c>
      <c r="G257" s="470"/>
      <c r="H257" s="470"/>
      <c r="I257" s="470"/>
      <c r="J257" s="182"/>
      <c r="K257" s="184">
        <v>1.3220000000000001</v>
      </c>
      <c r="L257" s="182"/>
      <c r="M257" s="182"/>
      <c r="N257" s="182"/>
      <c r="O257" s="182"/>
      <c r="P257" s="182"/>
      <c r="Q257" s="182"/>
      <c r="R257" s="185"/>
      <c r="T257" s="186"/>
      <c r="U257" s="182"/>
      <c r="V257" s="182"/>
      <c r="W257" s="182"/>
      <c r="X257" s="182"/>
      <c r="Y257" s="182"/>
      <c r="Z257" s="182"/>
      <c r="AA257" s="187"/>
      <c r="AT257" s="188" t="s">
        <v>168</v>
      </c>
      <c r="AU257" s="188" t="s">
        <v>139</v>
      </c>
      <c r="AV257" s="11" t="s">
        <v>165</v>
      </c>
      <c r="AW257" s="11" t="s">
        <v>34</v>
      </c>
      <c r="AX257" s="11" t="s">
        <v>86</v>
      </c>
      <c r="AY257" s="188" t="s">
        <v>160</v>
      </c>
    </row>
    <row r="258" spans="2:65" s="1" customFormat="1" ht="25.5" customHeight="1">
      <c r="B258" s="36"/>
      <c r="C258" s="164" t="s">
        <v>350</v>
      </c>
      <c r="D258" s="164" t="s">
        <v>161</v>
      </c>
      <c r="E258" s="165" t="s">
        <v>351</v>
      </c>
      <c r="F258" s="463" t="s">
        <v>352</v>
      </c>
      <c r="G258" s="463"/>
      <c r="H258" s="463"/>
      <c r="I258" s="463"/>
      <c r="J258" s="166" t="s">
        <v>164</v>
      </c>
      <c r="K258" s="167">
        <v>14.192</v>
      </c>
      <c r="L258" s="464">
        <v>0</v>
      </c>
      <c r="M258" s="465"/>
      <c r="N258" s="466">
        <f>ROUND(L258*K258,3)</f>
        <v>0</v>
      </c>
      <c r="O258" s="466"/>
      <c r="P258" s="466"/>
      <c r="Q258" s="466"/>
      <c r="R258" s="38"/>
      <c r="T258" s="169" t="s">
        <v>20</v>
      </c>
      <c r="U258" s="45" t="s">
        <v>45</v>
      </c>
      <c r="V258" s="37"/>
      <c r="W258" s="170">
        <f>V258*K258</f>
        <v>0</v>
      </c>
      <c r="X258" s="170">
        <v>0</v>
      </c>
      <c r="Y258" s="170">
        <f>X258*K258</f>
        <v>0</v>
      </c>
      <c r="Z258" s="170">
        <v>1.875</v>
      </c>
      <c r="AA258" s="171">
        <f>Z258*K258</f>
        <v>26.61</v>
      </c>
      <c r="AR258" s="20" t="s">
        <v>165</v>
      </c>
      <c r="AT258" s="20" t="s">
        <v>161</v>
      </c>
      <c r="AU258" s="20" t="s">
        <v>139</v>
      </c>
      <c r="AY258" s="20" t="s">
        <v>160</v>
      </c>
      <c r="BE258" s="107">
        <f>IF(U258="základná",N258,0)</f>
        <v>0</v>
      </c>
      <c r="BF258" s="107">
        <f>IF(U258="znížená",N258,0)</f>
        <v>0</v>
      </c>
      <c r="BG258" s="107">
        <f>IF(U258="zákl. prenesená",N258,0)</f>
        <v>0</v>
      </c>
      <c r="BH258" s="107">
        <f>IF(U258="zníž. prenesená",N258,0)</f>
        <v>0</v>
      </c>
      <c r="BI258" s="107">
        <f>IF(U258="nulová",N258,0)</f>
        <v>0</v>
      </c>
      <c r="BJ258" s="20" t="s">
        <v>139</v>
      </c>
      <c r="BK258" s="172">
        <f>ROUND(L258*K258,3)</f>
        <v>0</v>
      </c>
      <c r="BL258" s="20" t="s">
        <v>165</v>
      </c>
      <c r="BM258" s="20" t="s">
        <v>353</v>
      </c>
    </row>
    <row r="259" spans="2:65" s="10" customFormat="1" ht="16.5" customHeight="1">
      <c r="B259" s="173"/>
      <c r="C259" s="174"/>
      <c r="D259" s="174"/>
      <c r="E259" s="175" t="s">
        <v>20</v>
      </c>
      <c r="F259" s="467" t="s">
        <v>354</v>
      </c>
      <c r="G259" s="468"/>
      <c r="H259" s="468"/>
      <c r="I259" s="468"/>
      <c r="J259" s="174"/>
      <c r="K259" s="176">
        <v>0.77200000000000002</v>
      </c>
      <c r="L259" s="174"/>
      <c r="M259" s="174"/>
      <c r="N259" s="174"/>
      <c r="O259" s="174"/>
      <c r="P259" s="174"/>
      <c r="Q259" s="174"/>
      <c r="R259" s="177"/>
      <c r="T259" s="178"/>
      <c r="U259" s="174"/>
      <c r="V259" s="174"/>
      <c r="W259" s="174"/>
      <c r="X259" s="174"/>
      <c r="Y259" s="174"/>
      <c r="Z259" s="174"/>
      <c r="AA259" s="179"/>
      <c r="AT259" s="180" t="s">
        <v>168</v>
      </c>
      <c r="AU259" s="180" t="s">
        <v>139</v>
      </c>
      <c r="AV259" s="10" t="s">
        <v>139</v>
      </c>
      <c r="AW259" s="10" t="s">
        <v>34</v>
      </c>
      <c r="AX259" s="10" t="s">
        <v>78</v>
      </c>
      <c r="AY259" s="180" t="s">
        <v>160</v>
      </c>
    </row>
    <row r="260" spans="2:65" s="10" customFormat="1" ht="16.5" customHeight="1">
      <c r="B260" s="173"/>
      <c r="C260" s="174"/>
      <c r="D260" s="174"/>
      <c r="E260" s="175" t="s">
        <v>20</v>
      </c>
      <c r="F260" s="471" t="s">
        <v>355</v>
      </c>
      <c r="G260" s="472"/>
      <c r="H260" s="472"/>
      <c r="I260" s="472"/>
      <c r="J260" s="174"/>
      <c r="K260" s="176">
        <v>0.71299999999999997</v>
      </c>
      <c r="L260" s="174"/>
      <c r="M260" s="174"/>
      <c r="N260" s="174"/>
      <c r="O260" s="174"/>
      <c r="P260" s="174"/>
      <c r="Q260" s="174"/>
      <c r="R260" s="177"/>
      <c r="T260" s="178"/>
      <c r="U260" s="174"/>
      <c r="V260" s="174"/>
      <c r="W260" s="174"/>
      <c r="X260" s="174"/>
      <c r="Y260" s="174"/>
      <c r="Z260" s="174"/>
      <c r="AA260" s="179"/>
      <c r="AT260" s="180" t="s">
        <v>168</v>
      </c>
      <c r="AU260" s="180" t="s">
        <v>139</v>
      </c>
      <c r="AV260" s="10" t="s">
        <v>139</v>
      </c>
      <c r="AW260" s="10" t="s">
        <v>34</v>
      </c>
      <c r="AX260" s="10" t="s">
        <v>78</v>
      </c>
      <c r="AY260" s="180" t="s">
        <v>160</v>
      </c>
    </row>
    <row r="261" spans="2:65" s="10" customFormat="1" ht="16.5" customHeight="1">
      <c r="B261" s="173"/>
      <c r="C261" s="174"/>
      <c r="D261" s="174"/>
      <c r="E261" s="175" t="s">
        <v>20</v>
      </c>
      <c r="F261" s="471" t="s">
        <v>356</v>
      </c>
      <c r="G261" s="472"/>
      <c r="H261" s="472"/>
      <c r="I261" s="472"/>
      <c r="J261" s="174"/>
      <c r="K261" s="176">
        <v>2.0990000000000002</v>
      </c>
      <c r="L261" s="174"/>
      <c r="M261" s="174"/>
      <c r="N261" s="174"/>
      <c r="O261" s="174"/>
      <c r="P261" s="174"/>
      <c r="Q261" s="174"/>
      <c r="R261" s="177"/>
      <c r="T261" s="178"/>
      <c r="U261" s="174"/>
      <c r="V261" s="174"/>
      <c r="W261" s="174"/>
      <c r="X261" s="174"/>
      <c r="Y261" s="174"/>
      <c r="Z261" s="174"/>
      <c r="AA261" s="179"/>
      <c r="AT261" s="180" t="s">
        <v>168</v>
      </c>
      <c r="AU261" s="180" t="s">
        <v>139</v>
      </c>
      <c r="AV261" s="10" t="s">
        <v>139</v>
      </c>
      <c r="AW261" s="10" t="s">
        <v>34</v>
      </c>
      <c r="AX261" s="10" t="s">
        <v>78</v>
      </c>
      <c r="AY261" s="180" t="s">
        <v>160</v>
      </c>
    </row>
    <row r="262" spans="2:65" s="10" customFormat="1" ht="16.5" customHeight="1">
      <c r="B262" s="173"/>
      <c r="C262" s="174"/>
      <c r="D262" s="174"/>
      <c r="E262" s="175" t="s">
        <v>20</v>
      </c>
      <c r="F262" s="471" t="s">
        <v>357</v>
      </c>
      <c r="G262" s="472"/>
      <c r="H262" s="472"/>
      <c r="I262" s="472"/>
      <c r="J262" s="174"/>
      <c r="K262" s="176">
        <v>1.4079999999999999</v>
      </c>
      <c r="L262" s="174"/>
      <c r="M262" s="174"/>
      <c r="N262" s="174"/>
      <c r="O262" s="174"/>
      <c r="P262" s="174"/>
      <c r="Q262" s="174"/>
      <c r="R262" s="177"/>
      <c r="T262" s="178"/>
      <c r="U262" s="174"/>
      <c r="V262" s="174"/>
      <c r="W262" s="174"/>
      <c r="X262" s="174"/>
      <c r="Y262" s="174"/>
      <c r="Z262" s="174"/>
      <c r="AA262" s="179"/>
      <c r="AT262" s="180" t="s">
        <v>168</v>
      </c>
      <c r="AU262" s="180" t="s">
        <v>139</v>
      </c>
      <c r="AV262" s="10" t="s">
        <v>139</v>
      </c>
      <c r="AW262" s="10" t="s">
        <v>34</v>
      </c>
      <c r="AX262" s="10" t="s">
        <v>78</v>
      </c>
      <c r="AY262" s="180" t="s">
        <v>160</v>
      </c>
    </row>
    <row r="263" spans="2:65" s="10" customFormat="1" ht="16.5" customHeight="1">
      <c r="B263" s="173"/>
      <c r="C263" s="174"/>
      <c r="D263" s="174"/>
      <c r="E263" s="175" t="s">
        <v>20</v>
      </c>
      <c r="F263" s="471" t="s">
        <v>358</v>
      </c>
      <c r="G263" s="472"/>
      <c r="H263" s="472"/>
      <c r="I263" s="472"/>
      <c r="J263" s="174"/>
      <c r="K263" s="176">
        <v>6.9119999999999999</v>
      </c>
      <c r="L263" s="174"/>
      <c r="M263" s="174"/>
      <c r="N263" s="174"/>
      <c r="O263" s="174"/>
      <c r="P263" s="174"/>
      <c r="Q263" s="174"/>
      <c r="R263" s="177"/>
      <c r="T263" s="178"/>
      <c r="U263" s="174"/>
      <c r="V263" s="174"/>
      <c r="W263" s="174"/>
      <c r="X263" s="174"/>
      <c r="Y263" s="174"/>
      <c r="Z263" s="174"/>
      <c r="AA263" s="179"/>
      <c r="AT263" s="180" t="s">
        <v>168</v>
      </c>
      <c r="AU263" s="180" t="s">
        <v>139</v>
      </c>
      <c r="AV263" s="10" t="s">
        <v>139</v>
      </c>
      <c r="AW263" s="10" t="s">
        <v>34</v>
      </c>
      <c r="AX263" s="10" t="s">
        <v>78</v>
      </c>
      <c r="AY263" s="180" t="s">
        <v>160</v>
      </c>
    </row>
    <row r="264" spans="2:65" s="10" customFormat="1" ht="16.5" customHeight="1">
      <c r="B264" s="173"/>
      <c r="C264" s="174"/>
      <c r="D264" s="174"/>
      <c r="E264" s="175" t="s">
        <v>20</v>
      </c>
      <c r="F264" s="471" t="s">
        <v>357</v>
      </c>
      <c r="G264" s="472"/>
      <c r="H264" s="472"/>
      <c r="I264" s="472"/>
      <c r="J264" s="174"/>
      <c r="K264" s="176">
        <v>1.4079999999999999</v>
      </c>
      <c r="L264" s="174"/>
      <c r="M264" s="174"/>
      <c r="N264" s="174"/>
      <c r="O264" s="174"/>
      <c r="P264" s="174"/>
      <c r="Q264" s="174"/>
      <c r="R264" s="177"/>
      <c r="T264" s="178"/>
      <c r="U264" s="174"/>
      <c r="V264" s="174"/>
      <c r="W264" s="174"/>
      <c r="X264" s="174"/>
      <c r="Y264" s="174"/>
      <c r="Z264" s="174"/>
      <c r="AA264" s="179"/>
      <c r="AT264" s="180" t="s">
        <v>168</v>
      </c>
      <c r="AU264" s="180" t="s">
        <v>139</v>
      </c>
      <c r="AV264" s="10" t="s">
        <v>139</v>
      </c>
      <c r="AW264" s="10" t="s">
        <v>34</v>
      </c>
      <c r="AX264" s="10" t="s">
        <v>78</v>
      </c>
      <c r="AY264" s="180" t="s">
        <v>160</v>
      </c>
    </row>
    <row r="265" spans="2:65" s="10" customFormat="1" ht="16.5" customHeight="1">
      <c r="B265" s="173"/>
      <c r="C265" s="174"/>
      <c r="D265" s="174"/>
      <c r="E265" s="175" t="s">
        <v>20</v>
      </c>
      <c r="F265" s="471" t="s">
        <v>359</v>
      </c>
      <c r="G265" s="472"/>
      <c r="H265" s="472"/>
      <c r="I265" s="472"/>
      <c r="J265" s="174"/>
      <c r="K265" s="176">
        <v>0.88</v>
      </c>
      <c r="L265" s="174"/>
      <c r="M265" s="174"/>
      <c r="N265" s="174"/>
      <c r="O265" s="174"/>
      <c r="P265" s="174"/>
      <c r="Q265" s="174"/>
      <c r="R265" s="177"/>
      <c r="T265" s="178"/>
      <c r="U265" s="174"/>
      <c r="V265" s="174"/>
      <c r="W265" s="174"/>
      <c r="X265" s="174"/>
      <c r="Y265" s="174"/>
      <c r="Z265" s="174"/>
      <c r="AA265" s="179"/>
      <c r="AT265" s="180" t="s">
        <v>168</v>
      </c>
      <c r="AU265" s="180" t="s">
        <v>139</v>
      </c>
      <c r="AV265" s="10" t="s">
        <v>139</v>
      </c>
      <c r="AW265" s="10" t="s">
        <v>34</v>
      </c>
      <c r="AX265" s="10" t="s">
        <v>78</v>
      </c>
      <c r="AY265" s="180" t="s">
        <v>160</v>
      </c>
    </row>
    <row r="266" spans="2:65" s="11" customFormat="1" ht="16.5" customHeight="1">
      <c r="B266" s="181"/>
      <c r="C266" s="182"/>
      <c r="D266" s="182"/>
      <c r="E266" s="183" t="s">
        <v>20</v>
      </c>
      <c r="F266" s="469" t="s">
        <v>169</v>
      </c>
      <c r="G266" s="470"/>
      <c r="H266" s="470"/>
      <c r="I266" s="470"/>
      <c r="J266" s="182"/>
      <c r="K266" s="184">
        <v>14.192</v>
      </c>
      <c r="L266" s="182"/>
      <c r="M266" s="182"/>
      <c r="N266" s="182"/>
      <c r="O266" s="182"/>
      <c r="P266" s="182"/>
      <c r="Q266" s="182"/>
      <c r="R266" s="185"/>
      <c r="T266" s="186"/>
      <c r="U266" s="182"/>
      <c r="V266" s="182"/>
      <c r="W266" s="182"/>
      <c r="X266" s="182"/>
      <c r="Y266" s="182"/>
      <c r="Z266" s="182"/>
      <c r="AA266" s="187"/>
      <c r="AT266" s="188" t="s">
        <v>168</v>
      </c>
      <c r="AU266" s="188" t="s">
        <v>139</v>
      </c>
      <c r="AV266" s="11" t="s">
        <v>165</v>
      </c>
      <c r="AW266" s="11" t="s">
        <v>34</v>
      </c>
      <c r="AX266" s="11" t="s">
        <v>86</v>
      </c>
      <c r="AY266" s="188" t="s">
        <v>160</v>
      </c>
    </row>
    <row r="267" spans="2:65" s="1" customFormat="1" ht="38.25" customHeight="1">
      <c r="B267" s="36"/>
      <c r="C267" s="164" t="s">
        <v>360</v>
      </c>
      <c r="D267" s="164" t="s">
        <v>161</v>
      </c>
      <c r="E267" s="165" t="s">
        <v>361</v>
      </c>
      <c r="F267" s="463" t="s">
        <v>362</v>
      </c>
      <c r="G267" s="463"/>
      <c r="H267" s="463"/>
      <c r="I267" s="463"/>
      <c r="J267" s="166" t="s">
        <v>182</v>
      </c>
      <c r="K267" s="167">
        <v>98.7</v>
      </c>
      <c r="L267" s="464">
        <v>0</v>
      </c>
      <c r="M267" s="465"/>
      <c r="N267" s="466">
        <f>ROUND(L267*K267,3)</f>
        <v>0</v>
      </c>
      <c r="O267" s="466"/>
      <c r="P267" s="466"/>
      <c r="Q267" s="466"/>
      <c r="R267" s="38"/>
      <c r="T267" s="169" t="s">
        <v>20</v>
      </c>
      <c r="U267" s="45" t="s">
        <v>45</v>
      </c>
      <c r="V267" s="37"/>
      <c r="W267" s="170">
        <f>V267*K267</f>
        <v>0</v>
      </c>
      <c r="X267" s="170">
        <v>0</v>
      </c>
      <c r="Y267" s="170">
        <f>X267*K267</f>
        <v>0</v>
      </c>
      <c r="Z267" s="170">
        <v>0.01</v>
      </c>
      <c r="AA267" s="171">
        <f>Z267*K267</f>
        <v>0.9870000000000001</v>
      </c>
      <c r="AR267" s="20" t="s">
        <v>165</v>
      </c>
      <c r="AT267" s="20" t="s">
        <v>161</v>
      </c>
      <c r="AU267" s="20" t="s">
        <v>139</v>
      </c>
      <c r="AY267" s="20" t="s">
        <v>160</v>
      </c>
      <c r="BE267" s="107">
        <f>IF(U267="základná",N267,0)</f>
        <v>0</v>
      </c>
      <c r="BF267" s="107">
        <f>IF(U267="znížená",N267,0)</f>
        <v>0</v>
      </c>
      <c r="BG267" s="107">
        <f>IF(U267="zákl. prenesená",N267,0)</f>
        <v>0</v>
      </c>
      <c r="BH267" s="107">
        <f>IF(U267="zníž. prenesená",N267,0)</f>
        <v>0</v>
      </c>
      <c r="BI267" s="107">
        <f>IF(U267="nulová",N267,0)</f>
        <v>0</v>
      </c>
      <c r="BJ267" s="20" t="s">
        <v>139</v>
      </c>
      <c r="BK267" s="172">
        <f>ROUND(L267*K267,3)</f>
        <v>0</v>
      </c>
      <c r="BL267" s="20" t="s">
        <v>165</v>
      </c>
      <c r="BM267" s="20" t="s">
        <v>363</v>
      </c>
    </row>
    <row r="268" spans="2:65" s="1" customFormat="1" ht="38.25" customHeight="1">
      <c r="B268" s="36"/>
      <c r="C268" s="164" t="s">
        <v>364</v>
      </c>
      <c r="D268" s="164" t="s">
        <v>161</v>
      </c>
      <c r="E268" s="165" t="s">
        <v>365</v>
      </c>
      <c r="F268" s="463" t="s">
        <v>366</v>
      </c>
      <c r="G268" s="463"/>
      <c r="H268" s="463"/>
      <c r="I268" s="463"/>
      <c r="J268" s="166" t="s">
        <v>182</v>
      </c>
      <c r="K268" s="167">
        <v>509.05799999999999</v>
      </c>
      <c r="L268" s="464">
        <v>0</v>
      </c>
      <c r="M268" s="465"/>
      <c r="N268" s="466">
        <f>ROUND(L268*K268,3)</f>
        <v>0</v>
      </c>
      <c r="O268" s="466"/>
      <c r="P268" s="466"/>
      <c r="Q268" s="466"/>
      <c r="R268" s="38"/>
      <c r="T268" s="169" t="s">
        <v>20</v>
      </c>
      <c r="U268" s="45" t="s">
        <v>45</v>
      </c>
      <c r="V268" s="37"/>
      <c r="W268" s="170">
        <f>V268*K268</f>
        <v>0</v>
      </c>
      <c r="X268" s="170">
        <v>0</v>
      </c>
      <c r="Y268" s="170">
        <f>X268*K268</f>
        <v>0</v>
      </c>
      <c r="Z268" s="170">
        <v>4.5999999999999999E-2</v>
      </c>
      <c r="AA268" s="171">
        <f>Z268*K268</f>
        <v>23.416667999999998</v>
      </c>
      <c r="AR268" s="20" t="s">
        <v>165</v>
      </c>
      <c r="AT268" s="20" t="s">
        <v>161</v>
      </c>
      <c r="AU268" s="20" t="s">
        <v>139</v>
      </c>
      <c r="AY268" s="20" t="s">
        <v>160</v>
      </c>
      <c r="BE268" s="107">
        <f>IF(U268="základná",N268,0)</f>
        <v>0</v>
      </c>
      <c r="BF268" s="107">
        <f>IF(U268="znížená",N268,0)</f>
        <v>0</v>
      </c>
      <c r="BG268" s="107">
        <f>IF(U268="zákl. prenesená",N268,0)</f>
        <v>0</v>
      </c>
      <c r="BH268" s="107">
        <f>IF(U268="zníž. prenesená",N268,0)</f>
        <v>0</v>
      </c>
      <c r="BI268" s="107">
        <f>IF(U268="nulová",N268,0)</f>
        <v>0</v>
      </c>
      <c r="BJ268" s="20" t="s">
        <v>139</v>
      </c>
      <c r="BK268" s="172">
        <f>ROUND(L268*K268,3)</f>
        <v>0</v>
      </c>
      <c r="BL268" s="20" t="s">
        <v>165</v>
      </c>
      <c r="BM268" s="20" t="s">
        <v>367</v>
      </c>
    </row>
    <row r="269" spans="2:65" s="10" customFormat="1" ht="16.5" customHeight="1">
      <c r="B269" s="173"/>
      <c r="C269" s="174"/>
      <c r="D269" s="174"/>
      <c r="E269" s="175" t="s">
        <v>20</v>
      </c>
      <c r="F269" s="467" t="s">
        <v>368</v>
      </c>
      <c r="G269" s="468"/>
      <c r="H269" s="468"/>
      <c r="I269" s="468"/>
      <c r="J269" s="174"/>
      <c r="K269" s="176">
        <v>297.89600000000002</v>
      </c>
      <c r="L269" s="174"/>
      <c r="M269" s="174"/>
      <c r="N269" s="174"/>
      <c r="O269" s="174"/>
      <c r="P269" s="174"/>
      <c r="Q269" s="174"/>
      <c r="R269" s="177"/>
      <c r="T269" s="178"/>
      <c r="U269" s="174"/>
      <c r="V269" s="174"/>
      <c r="W269" s="174"/>
      <c r="X269" s="174"/>
      <c r="Y269" s="174"/>
      <c r="Z269" s="174"/>
      <c r="AA269" s="179"/>
      <c r="AT269" s="180" t="s">
        <v>168</v>
      </c>
      <c r="AU269" s="180" t="s">
        <v>139</v>
      </c>
      <c r="AV269" s="10" t="s">
        <v>139</v>
      </c>
      <c r="AW269" s="10" t="s">
        <v>34</v>
      </c>
      <c r="AX269" s="10" t="s">
        <v>78</v>
      </c>
      <c r="AY269" s="180" t="s">
        <v>160</v>
      </c>
    </row>
    <row r="270" spans="2:65" s="10" customFormat="1" ht="16.5" customHeight="1">
      <c r="B270" s="173"/>
      <c r="C270" s="174"/>
      <c r="D270" s="174"/>
      <c r="E270" s="175" t="s">
        <v>20</v>
      </c>
      <c r="F270" s="471" t="s">
        <v>369</v>
      </c>
      <c r="G270" s="472"/>
      <c r="H270" s="472"/>
      <c r="I270" s="472"/>
      <c r="J270" s="174"/>
      <c r="K270" s="176">
        <v>141.898</v>
      </c>
      <c r="L270" s="174"/>
      <c r="M270" s="174"/>
      <c r="N270" s="174"/>
      <c r="O270" s="174"/>
      <c r="P270" s="174"/>
      <c r="Q270" s="174"/>
      <c r="R270" s="177"/>
      <c r="T270" s="178"/>
      <c r="U270" s="174"/>
      <c r="V270" s="174"/>
      <c r="W270" s="174"/>
      <c r="X270" s="174"/>
      <c r="Y270" s="174"/>
      <c r="Z270" s="174"/>
      <c r="AA270" s="179"/>
      <c r="AT270" s="180" t="s">
        <v>168</v>
      </c>
      <c r="AU270" s="180" t="s">
        <v>139</v>
      </c>
      <c r="AV270" s="10" t="s">
        <v>139</v>
      </c>
      <c r="AW270" s="10" t="s">
        <v>34</v>
      </c>
      <c r="AX270" s="10" t="s">
        <v>78</v>
      </c>
      <c r="AY270" s="180" t="s">
        <v>160</v>
      </c>
    </row>
    <row r="271" spans="2:65" s="10" customFormat="1" ht="16.5" customHeight="1">
      <c r="B271" s="173"/>
      <c r="C271" s="174"/>
      <c r="D271" s="174"/>
      <c r="E271" s="175" t="s">
        <v>20</v>
      </c>
      <c r="F271" s="471" t="s">
        <v>370</v>
      </c>
      <c r="G271" s="472"/>
      <c r="H271" s="472"/>
      <c r="I271" s="472"/>
      <c r="J271" s="174"/>
      <c r="K271" s="176">
        <v>69.263999999999996</v>
      </c>
      <c r="L271" s="174"/>
      <c r="M271" s="174"/>
      <c r="N271" s="174"/>
      <c r="O271" s="174"/>
      <c r="P271" s="174"/>
      <c r="Q271" s="174"/>
      <c r="R271" s="177"/>
      <c r="T271" s="178"/>
      <c r="U271" s="174"/>
      <c r="V271" s="174"/>
      <c r="W271" s="174"/>
      <c r="X271" s="174"/>
      <c r="Y271" s="174"/>
      <c r="Z271" s="174"/>
      <c r="AA271" s="179"/>
      <c r="AT271" s="180" t="s">
        <v>168</v>
      </c>
      <c r="AU271" s="180" t="s">
        <v>139</v>
      </c>
      <c r="AV271" s="10" t="s">
        <v>139</v>
      </c>
      <c r="AW271" s="10" t="s">
        <v>34</v>
      </c>
      <c r="AX271" s="10" t="s">
        <v>78</v>
      </c>
      <c r="AY271" s="180" t="s">
        <v>160</v>
      </c>
    </row>
    <row r="272" spans="2:65" s="11" customFormat="1" ht="16.5" customHeight="1">
      <c r="B272" s="181"/>
      <c r="C272" s="182"/>
      <c r="D272" s="182"/>
      <c r="E272" s="183" t="s">
        <v>20</v>
      </c>
      <c r="F272" s="469" t="s">
        <v>169</v>
      </c>
      <c r="G272" s="470"/>
      <c r="H272" s="470"/>
      <c r="I272" s="470"/>
      <c r="J272" s="182"/>
      <c r="K272" s="184">
        <v>509.05799999999999</v>
      </c>
      <c r="L272" s="182"/>
      <c r="M272" s="182"/>
      <c r="N272" s="182"/>
      <c r="O272" s="182"/>
      <c r="P272" s="182"/>
      <c r="Q272" s="182"/>
      <c r="R272" s="185"/>
      <c r="T272" s="186"/>
      <c r="U272" s="182"/>
      <c r="V272" s="182"/>
      <c r="W272" s="182"/>
      <c r="X272" s="182"/>
      <c r="Y272" s="182"/>
      <c r="Z272" s="182"/>
      <c r="AA272" s="187"/>
      <c r="AT272" s="188" t="s">
        <v>168</v>
      </c>
      <c r="AU272" s="188" t="s">
        <v>139</v>
      </c>
      <c r="AV272" s="11" t="s">
        <v>165</v>
      </c>
      <c r="AW272" s="11" t="s">
        <v>34</v>
      </c>
      <c r="AX272" s="11" t="s">
        <v>86</v>
      </c>
      <c r="AY272" s="188" t="s">
        <v>160</v>
      </c>
    </row>
    <row r="273" spans="2:65" s="1" customFormat="1" ht="25.5" customHeight="1">
      <c r="B273" s="36"/>
      <c r="C273" s="164" t="s">
        <v>371</v>
      </c>
      <c r="D273" s="164" t="s">
        <v>161</v>
      </c>
      <c r="E273" s="165" t="s">
        <v>372</v>
      </c>
      <c r="F273" s="463" t="s">
        <v>373</v>
      </c>
      <c r="G273" s="463"/>
      <c r="H273" s="463"/>
      <c r="I273" s="463"/>
      <c r="J273" s="166" t="s">
        <v>182</v>
      </c>
      <c r="K273" s="167">
        <v>30.62</v>
      </c>
      <c r="L273" s="464">
        <v>0</v>
      </c>
      <c r="M273" s="465"/>
      <c r="N273" s="466">
        <f>ROUND(L273*K273,3)</f>
        <v>0</v>
      </c>
      <c r="O273" s="466"/>
      <c r="P273" s="466"/>
      <c r="Q273" s="466"/>
      <c r="R273" s="38"/>
      <c r="T273" s="169" t="s">
        <v>20</v>
      </c>
      <c r="U273" s="45" t="s">
        <v>45</v>
      </c>
      <c r="V273" s="37"/>
      <c r="W273" s="170">
        <f>V273*K273</f>
        <v>0</v>
      </c>
      <c r="X273" s="170">
        <v>0</v>
      </c>
      <c r="Y273" s="170">
        <f>X273*K273</f>
        <v>0</v>
      </c>
      <c r="Z273" s="170">
        <v>8.8999999999999996E-2</v>
      </c>
      <c r="AA273" s="171">
        <f>Z273*K273</f>
        <v>2.7251799999999999</v>
      </c>
      <c r="AR273" s="20" t="s">
        <v>165</v>
      </c>
      <c r="AT273" s="20" t="s">
        <v>161</v>
      </c>
      <c r="AU273" s="20" t="s">
        <v>139</v>
      </c>
      <c r="AY273" s="20" t="s">
        <v>160</v>
      </c>
      <c r="BE273" s="107">
        <f>IF(U273="základná",N273,0)</f>
        <v>0</v>
      </c>
      <c r="BF273" s="107">
        <f>IF(U273="znížená",N273,0)</f>
        <v>0</v>
      </c>
      <c r="BG273" s="107">
        <f>IF(U273="zákl. prenesená",N273,0)</f>
        <v>0</v>
      </c>
      <c r="BH273" s="107">
        <f>IF(U273="zníž. prenesená",N273,0)</f>
        <v>0</v>
      </c>
      <c r="BI273" s="107">
        <f>IF(U273="nulová",N273,0)</f>
        <v>0</v>
      </c>
      <c r="BJ273" s="20" t="s">
        <v>139</v>
      </c>
      <c r="BK273" s="172">
        <f>ROUND(L273*K273,3)</f>
        <v>0</v>
      </c>
      <c r="BL273" s="20" t="s">
        <v>165</v>
      </c>
      <c r="BM273" s="20" t="s">
        <v>374</v>
      </c>
    </row>
    <row r="274" spans="2:65" s="1" customFormat="1" ht="25.5" customHeight="1">
      <c r="B274" s="36"/>
      <c r="C274" s="164" t="s">
        <v>375</v>
      </c>
      <c r="D274" s="164" t="s">
        <v>161</v>
      </c>
      <c r="E274" s="165" t="s">
        <v>376</v>
      </c>
      <c r="F274" s="463" t="s">
        <v>377</v>
      </c>
      <c r="G274" s="463"/>
      <c r="H274" s="463"/>
      <c r="I274" s="463"/>
      <c r="J274" s="166" t="s">
        <v>378</v>
      </c>
      <c r="K274" s="167">
        <v>405.84300000000002</v>
      </c>
      <c r="L274" s="464">
        <v>0</v>
      </c>
      <c r="M274" s="465"/>
      <c r="N274" s="466">
        <f>ROUND(L274*K274,3)</f>
        <v>0</v>
      </c>
      <c r="O274" s="466"/>
      <c r="P274" s="466"/>
      <c r="Q274" s="466"/>
      <c r="R274" s="38"/>
      <c r="T274" s="169" t="s">
        <v>20</v>
      </c>
      <c r="U274" s="45" t="s">
        <v>45</v>
      </c>
      <c r="V274" s="37"/>
      <c r="W274" s="170">
        <f>V274*K274</f>
        <v>0</v>
      </c>
      <c r="X274" s="170">
        <v>0</v>
      </c>
      <c r="Y274" s="170">
        <f>X274*K274</f>
        <v>0</v>
      </c>
      <c r="Z274" s="170">
        <v>0</v>
      </c>
      <c r="AA274" s="171">
        <f>Z274*K274</f>
        <v>0</v>
      </c>
      <c r="AR274" s="20" t="s">
        <v>165</v>
      </c>
      <c r="AT274" s="20" t="s">
        <v>161</v>
      </c>
      <c r="AU274" s="20" t="s">
        <v>139</v>
      </c>
      <c r="AY274" s="20" t="s">
        <v>160</v>
      </c>
      <c r="BE274" s="107">
        <f>IF(U274="základná",N274,0)</f>
        <v>0</v>
      </c>
      <c r="BF274" s="107">
        <f>IF(U274="znížená",N274,0)</f>
        <v>0</v>
      </c>
      <c r="BG274" s="107">
        <f>IF(U274="zákl. prenesená",N274,0)</f>
        <v>0</v>
      </c>
      <c r="BH274" s="107">
        <f>IF(U274="zníž. prenesená",N274,0)</f>
        <v>0</v>
      </c>
      <c r="BI274" s="107">
        <f>IF(U274="nulová",N274,0)</f>
        <v>0</v>
      </c>
      <c r="BJ274" s="20" t="s">
        <v>139</v>
      </c>
      <c r="BK274" s="172">
        <f>ROUND(L274*K274,3)</f>
        <v>0</v>
      </c>
      <c r="BL274" s="20" t="s">
        <v>165</v>
      </c>
      <c r="BM274" s="20" t="s">
        <v>379</v>
      </c>
    </row>
    <row r="275" spans="2:65" s="1" customFormat="1" ht="25.5" customHeight="1">
      <c r="B275" s="36"/>
      <c r="C275" s="164" t="s">
        <v>380</v>
      </c>
      <c r="D275" s="164" t="s">
        <v>161</v>
      </c>
      <c r="E275" s="165" t="s">
        <v>381</v>
      </c>
      <c r="F275" s="463" t="s">
        <v>382</v>
      </c>
      <c r="G275" s="463"/>
      <c r="H275" s="463"/>
      <c r="I275" s="463"/>
      <c r="J275" s="166" t="s">
        <v>378</v>
      </c>
      <c r="K275" s="167">
        <v>2818.4589999999998</v>
      </c>
      <c r="L275" s="464">
        <v>0</v>
      </c>
      <c r="M275" s="465"/>
      <c r="N275" s="466">
        <f>ROUND(L275*K275,3)</f>
        <v>0</v>
      </c>
      <c r="O275" s="466"/>
      <c r="P275" s="466"/>
      <c r="Q275" s="466"/>
      <c r="R275" s="38"/>
      <c r="T275" s="169" t="s">
        <v>20</v>
      </c>
      <c r="U275" s="45" t="s">
        <v>45</v>
      </c>
      <c r="V275" s="37"/>
      <c r="W275" s="170">
        <f>V275*K275</f>
        <v>0</v>
      </c>
      <c r="X275" s="170">
        <v>0</v>
      </c>
      <c r="Y275" s="170">
        <f>X275*K275</f>
        <v>0</v>
      </c>
      <c r="Z275" s="170">
        <v>0</v>
      </c>
      <c r="AA275" s="171">
        <f>Z275*K275</f>
        <v>0</v>
      </c>
      <c r="AR275" s="20" t="s">
        <v>165</v>
      </c>
      <c r="AT275" s="20" t="s">
        <v>161</v>
      </c>
      <c r="AU275" s="20" t="s">
        <v>139</v>
      </c>
      <c r="AY275" s="20" t="s">
        <v>160</v>
      </c>
      <c r="BE275" s="107">
        <f>IF(U275="základná",N275,0)</f>
        <v>0</v>
      </c>
      <c r="BF275" s="107">
        <f>IF(U275="znížená",N275,0)</f>
        <v>0</v>
      </c>
      <c r="BG275" s="107">
        <f>IF(U275="zákl. prenesená",N275,0)</f>
        <v>0</v>
      </c>
      <c r="BH275" s="107">
        <f>IF(U275="zníž. prenesená",N275,0)</f>
        <v>0</v>
      </c>
      <c r="BI275" s="107">
        <f>IF(U275="nulová",N275,0)</f>
        <v>0</v>
      </c>
      <c r="BJ275" s="20" t="s">
        <v>139</v>
      </c>
      <c r="BK275" s="172">
        <f>ROUND(L275*K275,3)</f>
        <v>0</v>
      </c>
      <c r="BL275" s="20" t="s">
        <v>165</v>
      </c>
      <c r="BM275" s="20" t="s">
        <v>383</v>
      </c>
    </row>
    <row r="276" spans="2:65" s="10" customFormat="1" ht="16.5" customHeight="1">
      <c r="B276" s="173"/>
      <c r="C276" s="174"/>
      <c r="D276" s="174"/>
      <c r="E276" s="175" t="s">
        <v>20</v>
      </c>
      <c r="F276" s="467" t="s">
        <v>384</v>
      </c>
      <c r="G276" s="468"/>
      <c r="H276" s="468"/>
      <c r="I276" s="468"/>
      <c r="J276" s="174"/>
      <c r="K276" s="176">
        <v>2818.4589999999998</v>
      </c>
      <c r="L276" s="174"/>
      <c r="M276" s="174"/>
      <c r="N276" s="174"/>
      <c r="O276" s="174"/>
      <c r="P276" s="174"/>
      <c r="Q276" s="174"/>
      <c r="R276" s="177"/>
      <c r="T276" s="178"/>
      <c r="U276" s="174"/>
      <c r="V276" s="174"/>
      <c r="W276" s="174"/>
      <c r="X276" s="174"/>
      <c r="Y276" s="174"/>
      <c r="Z276" s="174"/>
      <c r="AA276" s="179"/>
      <c r="AT276" s="180" t="s">
        <v>168</v>
      </c>
      <c r="AU276" s="180" t="s">
        <v>139</v>
      </c>
      <c r="AV276" s="10" t="s">
        <v>139</v>
      </c>
      <c r="AW276" s="10" t="s">
        <v>34</v>
      </c>
      <c r="AX276" s="10" t="s">
        <v>86</v>
      </c>
      <c r="AY276" s="180" t="s">
        <v>160</v>
      </c>
    </row>
    <row r="277" spans="2:65" s="1" customFormat="1" ht="25.5" customHeight="1">
      <c r="B277" s="36"/>
      <c r="C277" s="164" t="s">
        <v>385</v>
      </c>
      <c r="D277" s="164" t="s">
        <v>161</v>
      </c>
      <c r="E277" s="165" t="s">
        <v>386</v>
      </c>
      <c r="F277" s="463" t="s">
        <v>387</v>
      </c>
      <c r="G277" s="463"/>
      <c r="H277" s="463"/>
      <c r="I277" s="463"/>
      <c r="J277" s="166" t="s">
        <v>378</v>
      </c>
      <c r="K277" s="167">
        <v>405.84300000000002</v>
      </c>
      <c r="L277" s="464">
        <v>0</v>
      </c>
      <c r="M277" s="465"/>
      <c r="N277" s="466">
        <f>ROUND(L277*K277,3)</f>
        <v>0</v>
      </c>
      <c r="O277" s="466"/>
      <c r="P277" s="466"/>
      <c r="Q277" s="466"/>
      <c r="R277" s="38"/>
      <c r="T277" s="169" t="s">
        <v>20</v>
      </c>
      <c r="U277" s="45" t="s">
        <v>45</v>
      </c>
      <c r="V277" s="37"/>
      <c r="W277" s="170">
        <f>V277*K277</f>
        <v>0</v>
      </c>
      <c r="X277" s="170">
        <v>0</v>
      </c>
      <c r="Y277" s="170">
        <f>X277*K277</f>
        <v>0</v>
      </c>
      <c r="Z277" s="170">
        <v>0</v>
      </c>
      <c r="AA277" s="171">
        <f>Z277*K277</f>
        <v>0</v>
      </c>
      <c r="AR277" s="20" t="s">
        <v>165</v>
      </c>
      <c r="AT277" s="20" t="s">
        <v>161</v>
      </c>
      <c r="AU277" s="20" t="s">
        <v>139</v>
      </c>
      <c r="AY277" s="20" t="s">
        <v>160</v>
      </c>
      <c r="BE277" s="107">
        <f>IF(U277="základná",N277,0)</f>
        <v>0</v>
      </c>
      <c r="BF277" s="107">
        <f>IF(U277="znížená",N277,0)</f>
        <v>0</v>
      </c>
      <c r="BG277" s="107">
        <f>IF(U277="zákl. prenesená",N277,0)</f>
        <v>0</v>
      </c>
      <c r="BH277" s="107">
        <f>IF(U277="zníž. prenesená",N277,0)</f>
        <v>0</v>
      </c>
      <c r="BI277" s="107">
        <f>IF(U277="nulová",N277,0)</f>
        <v>0</v>
      </c>
      <c r="BJ277" s="20" t="s">
        <v>139</v>
      </c>
      <c r="BK277" s="172">
        <f>ROUND(L277*K277,3)</f>
        <v>0</v>
      </c>
      <c r="BL277" s="20" t="s">
        <v>165</v>
      </c>
      <c r="BM277" s="20" t="s">
        <v>388</v>
      </c>
    </row>
    <row r="278" spans="2:65" s="9" customFormat="1" ht="29.85" customHeight="1">
      <c r="B278" s="153"/>
      <c r="C278" s="154"/>
      <c r="D278" s="163" t="s">
        <v>116</v>
      </c>
      <c r="E278" s="163"/>
      <c r="F278" s="163"/>
      <c r="G278" s="163"/>
      <c r="H278" s="163"/>
      <c r="I278" s="163"/>
      <c r="J278" s="163"/>
      <c r="K278" s="163"/>
      <c r="L278" s="163"/>
      <c r="M278" s="163"/>
      <c r="N278" s="477">
        <f>BK278</f>
        <v>0</v>
      </c>
      <c r="O278" s="478"/>
      <c r="P278" s="478"/>
      <c r="Q278" s="478"/>
      <c r="R278" s="156"/>
      <c r="T278" s="157"/>
      <c r="U278" s="154"/>
      <c r="V278" s="154"/>
      <c r="W278" s="158">
        <f>W279</f>
        <v>0</v>
      </c>
      <c r="X278" s="154"/>
      <c r="Y278" s="158">
        <f>Y279</f>
        <v>0</v>
      </c>
      <c r="Z278" s="154"/>
      <c r="AA278" s="159">
        <f>AA279</f>
        <v>0</v>
      </c>
      <c r="AR278" s="160" t="s">
        <v>86</v>
      </c>
      <c r="AT278" s="161" t="s">
        <v>77</v>
      </c>
      <c r="AU278" s="161" t="s">
        <v>86</v>
      </c>
      <c r="AY278" s="160" t="s">
        <v>160</v>
      </c>
      <c r="BK278" s="162">
        <f>BK279</f>
        <v>0</v>
      </c>
    </row>
    <row r="279" spans="2:65" s="1" customFormat="1" ht="38.25" customHeight="1">
      <c r="B279" s="36"/>
      <c r="C279" s="164" t="s">
        <v>389</v>
      </c>
      <c r="D279" s="164" t="s">
        <v>161</v>
      </c>
      <c r="E279" s="165" t="s">
        <v>390</v>
      </c>
      <c r="F279" s="463" t="s">
        <v>391</v>
      </c>
      <c r="G279" s="463"/>
      <c r="H279" s="463"/>
      <c r="I279" s="463"/>
      <c r="J279" s="166" t="s">
        <v>378</v>
      </c>
      <c r="K279" s="167">
        <v>402.60399999999998</v>
      </c>
      <c r="L279" s="464">
        <v>0</v>
      </c>
      <c r="M279" s="465"/>
      <c r="N279" s="466">
        <f>ROUND(L279*K279,3)</f>
        <v>0</v>
      </c>
      <c r="O279" s="466"/>
      <c r="P279" s="466"/>
      <c r="Q279" s="466"/>
      <c r="R279" s="38"/>
      <c r="T279" s="169" t="s">
        <v>20</v>
      </c>
      <c r="U279" s="45" t="s">
        <v>45</v>
      </c>
      <c r="V279" s="37"/>
      <c r="W279" s="170">
        <f>V279*K279</f>
        <v>0</v>
      </c>
      <c r="X279" s="170">
        <v>0</v>
      </c>
      <c r="Y279" s="170">
        <f>X279*K279</f>
        <v>0</v>
      </c>
      <c r="Z279" s="170">
        <v>0</v>
      </c>
      <c r="AA279" s="171">
        <f>Z279*K279</f>
        <v>0</v>
      </c>
      <c r="AR279" s="20" t="s">
        <v>165</v>
      </c>
      <c r="AT279" s="20" t="s">
        <v>161</v>
      </c>
      <c r="AU279" s="20" t="s">
        <v>139</v>
      </c>
      <c r="AY279" s="20" t="s">
        <v>160</v>
      </c>
      <c r="BE279" s="107">
        <f>IF(U279="základná",N279,0)</f>
        <v>0</v>
      </c>
      <c r="BF279" s="107">
        <f>IF(U279="znížená",N279,0)</f>
        <v>0</v>
      </c>
      <c r="BG279" s="107">
        <f>IF(U279="zákl. prenesená",N279,0)</f>
        <v>0</v>
      </c>
      <c r="BH279" s="107">
        <f>IF(U279="zníž. prenesená",N279,0)</f>
        <v>0</v>
      </c>
      <c r="BI279" s="107">
        <f>IF(U279="nulová",N279,0)</f>
        <v>0</v>
      </c>
      <c r="BJ279" s="20" t="s">
        <v>139</v>
      </c>
      <c r="BK279" s="172">
        <f>ROUND(L279*K279,3)</f>
        <v>0</v>
      </c>
      <c r="BL279" s="20" t="s">
        <v>165</v>
      </c>
      <c r="BM279" s="20" t="s">
        <v>392</v>
      </c>
    </row>
    <row r="280" spans="2:65" s="9" customFormat="1" ht="37.35" customHeight="1">
      <c r="B280" s="153"/>
      <c r="C280" s="154"/>
      <c r="D280" s="155" t="s">
        <v>117</v>
      </c>
      <c r="E280" s="155"/>
      <c r="F280" s="155"/>
      <c r="G280" s="155"/>
      <c r="H280" s="155"/>
      <c r="I280" s="155"/>
      <c r="J280" s="155"/>
      <c r="K280" s="155"/>
      <c r="L280" s="155"/>
      <c r="M280" s="155"/>
      <c r="N280" s="488">
        <f>BK280</f>
        <v>0</v>
      </c>
      <c r="O280" s="489"/>
      <c r="P280" s="489"/>
      <c r="Q280" s="489"/>
      <c r="R280" s="156"/>
      <c r="T280" s="157"/>
      <c r="U280" s="154"/>
      <c r="V280" s="154"/>
      <c r="W280" s="158">
        <f>W281+W289+W311+W322+W324+W326+W328+W349+W356+W380+W382+W395+W408+W419+W426</f>
        <v>0</v>
      </c>
      <c r="X280" s="154"/>
      <c r="Y280" s="158">
        <f>Y281+Y289+Y311+Y322+Y324+Y326+Y328+Y349+Y356+Y380+Y382+Y395+Y408+Y419+Y426</f>
        <v>24.713692699999999</v>
      </c>
      <c r="Z280" s="154"/>
      <c r="AA280" s="159">
        <f>AA281+AA289+AA311+AA322+AA324+AA326+AA328+AA349+AA356+AA380+AA382+AA395+AA408+AA419+AA426</f>
        <v>11.609159999999999</v>
      </c>
      <c r="AR280" s="160" t="s">
        <v>139</v>
      </c>
      <c r="AT280" s="161" t="s">
        <v>77</v>
      </c>
      <c r="AU280" s="161" t="s">
        <v>78</v>
      </c>
      <c r="AY280" s="160" t="s">
        <v>160</v>
      </c>
      <c r="BK280" s="162">
        <f>BK281+BK289+BK311+BK322+BK324+BK326+BK328+BK349+BK356+BK380+BK382+BK395+BK408+BK419+BK426</f>
        <v>0</v>
      </c>
    </row>
    <row r="281" spans="2:65" s="9" customFormat="1" ht="19.899999999999999" customHeight="1">
      <c r="B281" s="153"/>
      <c r="C281" s="154"/>
      <c r="D281" s="163" t="s">
        <v>118</v>
      </c>
      <c r="E281" s="163"/>
      <c r="F281" s="163"/>
      <c r="G281" s="163"/>
      <c r="H281" s="163"/>
      <c r="I281" s="163"/>
      <c r="J281" s="163"/>
      <c r="K281" s="163"/>
      <c r="L281" s="163"/>
      <c r="M281" s="163"/>
      <c r="N281" s="479">
        <f>BK281</f>
        <v>0</v>
      </c>
      <c r="O281" s="480"/>
      <c r="P281" s="480"/>
      <c r="Q281" s="480"/>
      <c r="R281" s="156"/>
      <c r="T281" s="157"/>
      <c r="U281" s="154"/>
      <c r="V281" s="154"/>
      <c r="W281" s="158">
        <f>SUM(W282:W288)</f>
        <v>0</v>
      </c>
      <c r="X281" s="154"/>
      <c r="Y281" s="158">
        <f>SUM(Y282:Y288)</f>
        <v>2.0963346</v>
      </c>
      <c r="Z281" s="154"/>
      <c r="AA281" s="159">
        <f>SUM(AA282:AA288)</f>
        <v>0</v>
      </c>
      <c r="AR281" s="160" t="s">
        <v>139</v>
      </c>
      <c r="AT281" s="161" t="s">
        <v>77</v>
      </c>
      <c r="AU281" s="161" t="s">
        <v>86</v>
      </c>
      <c r="AY281" s="160" t="s">
        <v>160</v>
      </c>
      <c r="BK281" s="162">
        <f>SUM(BK282:BK288)</f>
        <v>0</v>
      </c>
    </row>
    <row r="282" spans="2:65" s="1" customFormat="1" ht="38.25" customHeight="1">
      <c r="B282" s="36"/>
      <c r="C282" s="164" t="s">
        <v>393</v>
      </c>
      <c r="D282" s="164" t="s">
        <v>161</v>
      </c>
      <c r="E282" s="165" t="s">
        <v>394</v>
      </c>
      <c r="F282" s="463" t="s">
        <v>395</v>
      </c>
      <c r="G282" s="463"/>
      <c r="H282" s="463"/>
      <c r="I282" s="463"/>
      <c r="J282" s="166" t="s">
        <v>182</v>
      </c>
      <c r="K282" s="167">
        <v>348.44</v>
      </c>
      <c r="L282" s="464">
        <v>0</v>
      </c>
      <c r="M282" s="465"/>
      <c r="N282" s="466">
        <f>ROUND(L282*K282,3)</f>
        <v>0</v>
      </c>
      <c r="O282" s="466"/>
      <c r="P282" s="466"/>
      <c r="Q282" s="466"/>
      <c r="R282" s="38"/>
      <c r="T282" s="169" t="s">
        <v>20</v>
      </c>
      <c r="U282" s="45" t="s">
        <v>45</v>
      </c>
      <c r="V282" s="37"/>
      <c r="W282" s="170">
        <f>V282*K282</f>
        <v>0</v>
      </c>
      <c r="X282" s="170">
        <v>0</v>
      </c>
      <c r="Y282" s="170">
        <f>X282*K282</f>
        <v>0</v>
      </c>
      <c r="Z282" s="170">
        <v>0</v>
      </c>
      <c r="AA282" s="171">
        <f>Z282*K282</f>
        <v>0</v>
      </c>
      <c r="AR282" s="20" t="s">
        <v>251</v>
      </c>
      <c r="AT282" s="20" t="s">
        <v>161</v>
      </c>
      <c r="AU282" s="20" t="s">
        <v>139</v>
      </c>
      <c r="AY282" s="20" t="s">
        <v>160</v>
      </c>
      <c r="BE282" s="107">
        <f>IF(U282="základná",N282,0)</f>
        <v>0</v>
      </c>
      <c r="BF282" s="107">
        <f>IF(U282="znížená",N282,0)</f>
        <v>0</v>
      </c>
      <c r="BG282" s="107">
        <f>IF(U282="zákl. prenesená",N282,0)</f>
        <v>0</v>
      </c>
      <c r="BH282" s="107">
        <f>IF(U282="zníž. prenesená",N282,0)</f>
        <v>0</v>
      </c>
      <c r="BI282" s="107">
        <f>IF(U282="nulová",N282,0)</f>
        <v>0</v>
      </c>
      <c r="BJ282" s="20" t="s">
        <v>139</v>
      </c>
      <c r="BK282" s="172">
        <f>ROUND(L282*K282,3)</f>
        <v>0</v>
      </c>
      <c r="BL282" s="20" t="s">
        <v>251</v>
      </c>
      <c r="BM282" s="20" t="s">
        <v>396</v>
      </c>
    </row>
    <row r="283" spans="2:65" s="1" customFormat="1" ht="16.5" customHeight="1">
      <c r="B283" s="36"/>
      <c r="C283" s="189" t="s">
        <v>397</v>
      </c>
      <c r="D283" s="189" t="s">
        <v>398</v>
      </c>
      <c r="E283" s="190" t="s">
        <v>399</v>
      </c>
      <c r="F283" s="473" t="s">
        <v>400</v>
      </c>
      <c r="G283" s="473"/>
      <c r="H283" s="473"/>
      <c r="I283" s="473"/>
      <c r="J283" s="191" t="s">
        <v>378</v>
      </c>
      <c r="K283" s="192">
        <v>0.105</v>
      </c>
      <c r="L283" s="474">
        <v>0</v>
      </c>
      <c r="M283" s="475"/>
      <c r="N283" s="476">
        <f>ROUND(L283*K283,3)</f>
        <v>0</v>
      </c>
      <c r="O283" s="466"/>
      <c r="P283" s="466"/>
      <c r="Q283" s="466"/>
      <c r="R283" s="38"/>
      <c r="T283" s="169" t="s">
        <v>20</v>
      </c>
      <c r="U283" s="45" t="s">
        <v>45</v>
      </c>
      <c r="V283" s="37"/>
      <c r="W283" s="170">
        <f>V283*K283</f>
        <v>0</v>
      </c>
      <c r="X283" s="170">
        <v>1</v>
      </c>
      <c r="Y283" s="170">
        <f>X283*K283</f>
        <v>0.105</v>
      </c>
      <c r="Z283" s="170">
        <v>0</v>
      </c>
      <c r="AA283" s="171">
        <f>Z283*K283</f>
        <v>0</v>
      </c>
      <c r="AR283" s="20" t="s">
        <v>340</v>
      </c>
      <c r="AT283" s="20" t="s">
        <v>398</v>
      </c>
      <c r="AU283" s="20" t="s">
        <v>139</v>
      </c>
      <c r="AY283" s="20" t="s">
        <v>160</v>
      </c>
      <c r="BE283" s="107">
        <f>IF(U283="základná",N283,0)</f>
        <v>0</v>
      </c>
      <c r="BF283" s="107">
        <f>IF(U283="znížená",N283,0)</f>
        <v>0</v>
      </c>
      <c r="BG283" s="107">
        <f>IF(U283="zákl. prenesená",N283,0)</f>
        <v>0</v>
      </c>
      <c r="BH283" s="107">
        <f>IF(U283="zníž. prenesená",N283,0)</f>
        <v>0</v>
      </c>
      <c r="BI283" s="107">
        <f>IF(U283="nulová",N283,0)</f>
        <v>0</v>
      </c>
      <c r="BJ283" s="20" t="s">
        <v>139</v>
      </c>
      <c r="BK283" s="172">
        <f>ROUND(L283*K283,3)</f>
        <v>0</v>
      </c>
      <c r="BL283" s="20" t="s">
        <v>251</v>
      </c>
      <c r="BM283" s="20" t="s">
        <v>401</v>
      </c>
    </row>
    <row r="284" spans="2:65" s="1" customFormat="1" ht="38.25" customHeight="1">
      <c r="B284" s="36"/>
      <c r="C284" s="164" t="s">
        <v>402</v>
      </c>
      <c r="D284" s="164" t="s">
        <v>161</v>
      </c>
      <c r="E284" s="165" t="s">
        <v>403</v>
      </c>
      <c r="F284" s="463" t="s">
        <v>404</v>
      </c>
      <c r="G284" s="463"/>
      <c r="H284" s="463"/>
      <c r="I284" s="463"/>
      <c r="J284" s="166" t="s">
        <v>182</v>
      </c>
      <c r="K284" s="167">
        <v>348.44</v>
      </c>
      <c r="L284" s="464">
        <v>0</v>
      </c>
      <c r="M284" s="465"/>
      <c r="N284" s="466">
        <f>ROUND(L284*K284,3)</f>
        <v>0</v>
      </c>
      <c r="O284" s="466"/>
      <c r="P284" s="466"/>
      <c r="Q284" s="466"/>
      <c r="R284" s="38"/>
      <c r="T284" s="169" t="s">
        <v>20</v>
      </c>
      <c r="U284" s="45" t="s">
        <v>45</v>
      </c>
      <c r="V284" s="37"/>
      <c r="W284" s="170">
        <f>V284*K284</f>
        <v>0</v>
      </c>
      <c r="X284" s="170">
        <v>5.4000000000000001E-4</v>
      </c>
      <c r="Y284" s="170">
        <f>X284*K284</f>
        <v>0.18815760000000001</v>
      </c>
      <c r="Z284" s="170">
        <v>0</v>
      </c>
      <c r="AA284" s="171">
        <f>Z284*K284</f>
        <v>0</v>
      </c>
      <c r="AR284" s="20" t="s">
        <v>251</v>
      </c>
      <c r="AT284" s="20" t="s">
        <v>161</v>
      </c>
      <c r="AU284" s="20" t="s">
        <v>139</v>
      </c>
      <c r="AY284" s="20" t="s">
        <v>160</v>
      </c>
      <c r="BE284" s="107">
        <f>IF(U284="základná",N284,0)</f>
        <v>0</v>
      </c>
      <c r="BF284" s="107">
        <f>IF(U284="znížená",N284,0)</f>
        <v>0</v>
      </c>
      <c r="BG284" s="107">
        <f>IF(U284="zákl. prenesená",N284,0)</f>
        <v>0</v>
      </c>
      <c r="BH284" s="107">
        <f>IF(U284="zníž. prenesená",N284,0)</f>
        <v>0</v>
      </c>
      <c r="BI284" s="107">
        <f>IF(U284="nulová",N284,0)</f>
        <v>0</v>
      </c>
      <c r="BJ284" s="20" t="s">
        <v>139</v>
      </c>
      <c r="BK284" s="172">
        <f>ROUND(L284*K284,3)</f>
        <v>0</v>
      </c>
      <c r="BL284" s="20" t="s">
        <v>251</v>
      </c>
      <c r="BM284" s="20" t="s">
        <v>405</v>
      </c>
    </row>
    <row r="285" spans="2:65" s="10" customFormat="1" ht="16.5" customHeight="1">
      <c r="B285" s="173"/>
      <c r="C285" s="174"/>
      <c r="D285" s="174"/>
      <c r="E285" s="175" t="s">
        <v>20</v>
      </c>
      <c r="F285" s="467" t="s">
        <v>406</v>
      </c>
      <c r="G285" s="468"/>
      <c r="H285" s="468"/>
      <c r="I285" s="468"/>
      <c r="J285" s="174"/>
      <c r="K285" s="176">
        <v>348.44</v>
      </c>
      <c r="L285" s="174"/>
      <c r="M285" s="174"/>
      <c r="N285" s="174"/>
      <c r="O285" s="174"/>
      <c r="P285" s="174"/>
      <c r="Q285" s="174"/>
      <c r="R285" s="177"/>
      <c r="T285" s="178"/>
      <c r="U285" s="174"/>
      <c r="V285" s="174"/>
      <c r="W285" s="174"/>
      <c r="X285" s="174"/>
      <c r="Y285" s="174"/>
      <c r="Z285" s="174"/>
      <c r="AA285" s="179"/>
      <c r="AT285" s="180" t="s">
        <v>168</v>
      </c>
      <c r="AU285" s="180" t="s">
        <v>139</v>
      </c>
      <c r="AV285" s="10" t="s">
        <v>139</v>
      </c>
      <c r="AW285" s="10" t="s">
        <v>34</v>
      </c>
      <c r="AX285" s="10" t="s">
        <v>78</v>
      </c>
      <c r="AY285" s="180" t="s">
        <v>160</v>
      </c>
    </row>
    <row r="286" spans="2:65" s="11" customFormat="1" ht="16.5" customHeight="1">
      <c r="B286" s="181"/>
      <c r="C286" s="182"/>
      <c r="D286" s="182"/>
      <c r="E286" s="183" t="s">
        <v>20</v>
      </c>
      <c r="F286" s="469" t="s">
        <v>169</v>
      </c>
      <c r="G286" s="470"/>
      <c r="H286" s="470"/>
      <c r="I286" s="470"/>
      <c r="J286" s="182"/>
      <c r="K286" s="184">
        <v>348.44</v>
      </c>
      <c r="L286" s="182"/>
      <c r="M286" s="182"/>
      <c r="N286" s="182"/>
      <c r="O286" s="182"/>
      <c r="P286" s="182"/>
      <c r="Q286" s="182"/>
      <c r="R286" s="185"/>
      <c r="T286" s="186"/>
      <c r="U286" s="182"/>
      <c r="V286" s="182"/>
      <c r="W286" s="182"/>
      <c r="X286" s="182"/>
      <c r="Y286" s="182"/>
      <c r="Z286" s="182"/>
      <c r="AA286" s="187"/>
      <c r="AT286" s="188" t="s">
        <v>168</v>
      </c>
      <c r="AU286" s="188" t="s">
        <v>139</v>
      </c>
      <c r="AV286" s="11" t="s">
        <v>165</v>
      </c>
      <c r="AW286" s="11" t="s">
        <v>34</v>
      </c>
      <c r="AX286" s="11" t="s">
        <v>86</v>
      </c>
      <c r="AY286" s="188" t="s">
        <v>160</v>
      </c>
    </row>
    <row r="287" spans="2:65" s="1" customFormat="1" ht="25.5" customHeight="1">
      <c r="B287" s="36"/>
      <c r="C287" s="189" t="s">
        <v>407</v>
      </c>
      <c r="D287" s="189" t="s">
        <v>398</v>
      </c>
      <c r="E287" s="190" t="s">
        <v>408</v>
      </c>
      <c r="F287" s="473" t="s">
        <v>409</v>
      </c>
      <c r="G287" s="473"/>
      <c r="H287" s="473"/>
      <c r="I287" s="473"/>
      <c r="J287" s="191" t="s">
        <v>182</v>
      </c>
      <c r="K287" s="192">
        <v>400.70600000000002</v>
      </c>
      <c r="L287" s="474">
        <v>0</v>
      </c>
      <c r="M287" s="475"/>
      <c r="N287" s="476">
        <f>ROUND(L287*K287,3)</f>
        <v>0</v>
      </c>
      <c r="O287" s="466"/>
      <c r="P287" s="466"/>
      <c r="Q287" s="466"/>
      <c r="R287" s="38"/>
      <c r="T287" s="169" t="s">
        <v>20</v>
      </c>
      <c r="U287" s="45" t="s">
        <v>45</v>
      </c>
      <c r="V287" s="37"/>
      <c r="W287" s="170">
        <f>V287*K287</f>
        <v>0</v>
      </c>
      <c r="X287" s="170">
        <v>4.4999999999999997E-3</v>
      </c>
      <c r="Y287" s="170">
        <f>X287*K287</f>
        <v>1.803177</v>
      </c>
      <c r="Z287" s="170">
        <v>0</v>
      </c>
      <c r="AA287" s="171">
        <f>Z287*K287</f>
        <v>0</v>
      </c>
      <c r="AR287" s="20" t="s">
        <v>340</v>
      </c>
      <c r="AT287" s="20" t="s">
        <v>398</v>
      </c>
      <c r="AU287" s="20" t="s">
        <v>139</v>
      </c>
      <c r="AY287" s="20" t="s">
        <v>160</v>
      </c>
      <c r="BE287" s="107">
        <f>IF(U287="základná",N287,0)</f>
        <v>0</v>
      </c>
      <c r="BF287" s="107">
        <f>IF(U287="znížená",N287,0)</f>
        <v>0</v>
      </c>
      <c r="BG287" s="107">
        <f>IF(U287="zákl. prenesená",N287,0)</f>
        <v>0</v>
      </c>
      <c r="BH287" s="107">
        <f>IF(U287="zníž. prenesená",N287,0)</f>
        <v>0</v>
      </c>
      <c r="BI287" s="107">
        <f>IF(U287="nulová",N287,0)</f>
        <v>0</v>
      </c>
      <c r="BJ287" s="20" t="s">
        <v>139</v>
      </c>
      <c r="BK287" s="172">
        <f>ROUND(L287*K287,3)</f>
        <v>0</v>
      </c>
      <c r="BL287" s="20" t="s">
        <v>251</v>
      </c>
      <c r="BM287" s="20" t="s">
        <v>410</v>
      </c>
    </row>
    <row r="288" spans="2:65" s="1" customFormat="1" ht="25.5" customHeight="1">
      <c r="B288" s="36"/>
      <c r="C288" s="164" t="s">
        <v>411</v>
      </c>
      <c r="D288" s="164" t="s">
        <v>161</v>
      </c>
      <c r="E288" s="165" t="s">
        <v>412</v>
      </c>
      <c r="F288" s="463" t="s">
        <v>413</v>
      </c>
      <c r="G288" s="463"/>
      <c r="H288" s="463"/>
      <c r="I288" s="463"/>
      <c r="J288" s="166" t="s">
        <v>414</v>
      </c>
      <c r="K288" s="168">
        <v>0</v>
      </c>
      <c r="L288" s="464">
        <v>0</v>
      </c>
      <c r="M288" s="465"/>
      <c r="N288" s="466">
        <f>ROUND(L288*K288,3)</f>
        <v>0</v>
      </c>
      <c r="O288" s="466"/>
      <c r="P288" s="466"/>
      <c r="Q288" s="466"/>
      <c r="R288" s="38"/>
      <c r="T288" s="169" t="s">
        <v>20</v>
      </c>
      <c r="U288" s="45" t="s">
        <v>45</v>
      </c>
      <c r="V288" s="37"/>
      <c r="W288" s="170">
        <f>V288*K288</f>
        <v>0</v>
      </c>
      <c r="X288" s="170">
        <v>0</v>
      </c>
      <c r="Y288" s="170">
        <f>X288*K288</f>
        <v>0</v>
      </c>
      <c r="Z288" s="170">
        <v>0</v>
      </c>
      <c r="AA288" s="171">
        <f>Z288*K288</f>
        <v>0</v>
      </c>
      <c r="AR288" s="20" t="s">
        <v>251</v>
      </c>
      <c r="AT288" s="20" t="s">
        <v>161</v>
      </c>
      <c r="AU288" s="20" t="s">
        <v>139</v>
      </c>
      <c r="AY288" s="20" t="s">
        <v>160</v>
      </c>
      <c r="BE288" s="107">
        <f>IF(U288="základná",N288,0)</f>
        <v>0</v>
      </c>
      <c r="BF288" s="107">
        <f>IF(U288="znížená",N288,0)</f>
        <v>0</v>
      </c>
      <c r="BG288" s="107">
        <f>IF(U288="zákl. prenesená",N288,0)</f>
        <v>0</v>
      </c>
      <c r="BH288" s="107">
        <f>IF(U288="zníž. prenesená",N288,0)</f>
        <v>0</v>
      </c>
      <c r="BI288" s="107">
        <f>IF(U288="nulová",N288,0)</f>
        <v>0</v>
      </c>
      <c r="BJ288" s="20" t="s">
        <v>139</v>
      </c>
      <c r="BK288" s="172">
        <f>ROUND(L288*K288,3)</f>
        <v>0</v>
      </c>
      <c r="BL288" s="20" t="s">
        <v>251</v>
      </c>
      <c r="BM288" s="20" t="s">
        <v>415</v>
      </c>
    </row>
    <row r="289" spans="2:65" s="9" customFormat="1" ht="29.85" customHeight="1">
      <c r="B289" s="153"/>
      <c r="C289" s="154"/>
      <c r="D289" s="163" t="s">
        <v>119</v>
      </c>
      <c r="E289" s="163"/>
      <c r="F289" s="163"/>
      <c r="G289" s="163"/>
      <c r="H289" s="163"/>
      <c r="I289" s="163"/>
      <c r="J289" s="163"/>
      <c r="K289" s="163"/>
      <c r="L289" s="163"/>
      <c r="M289" s="163"/>
      <c r="N289" s="477">
        <f>BK289</f>
        <v>0</v>
      </c>
      <c r="O289" s="478"/>
      <c r="P289" s="478"/>
      <c r="Q289" s="478"/>
      <c r="R289" s="156"/>
      <c r="T289" s="157"/>
      <c r="U289" s="154"/>
      <c r="V289" s="154"/>
      <c r="W289" s="158">
        <f>SUM(W290:W310)</f>
        <v>0</v>
      </c>
      <c r="X289" s="154"/>
      <c r="Y289" s="158">
        <f>SUM(Y290:Y310)</f>
        <v>4.8387917499999995</v>
      </c>
      <c r="Z289" s="154"/>
      <c r="AA289" s="159">
        <f>SUM(AA290:AA310)</f>
        <v>4.1459999999999999</v>
      </c>
      <c r="AR289" s="160" t="s">
        <v>139</v>
      </c>
      <c r="AT289" s="161" t="s">
        <v>77</v>
      </c>
      <c r="AU289" s="161" t="s">
        <v>86</v>
      </c>
      <c r="AY289" s="160" t="s">
        <v>160</v>
      </c>
      <c r="BK289" s="162">
        <f>SUM(BK290:BK310)</f>
        <v>0</v>
      </c>
    </row>
    <row r="290" spans="2:65" s="1" customFormat="1" ht="38.25" customHeight="1">
      <c r="B290" s="36"/>
      <c r="C290" s="164" t="s">
        <v>416</v>
      </c>
      <c r="D290" s="164" t="s">
        <v>161</v>
      </c>
      <c r="E290" s="165" t="s">
        <v>417</v>
      </c>
      <c r="F290" s="463" t="s">
        <v>418</v>
      </c>
      <c r="G290" s="463"/>
      <c r="H290" s="463"/>
      <c r="I290" s="463"/>
      <c r="J290" s="166" t="s">
        <v>182</v>
      </c>
      <c r="K290" s="167">
        <v>414.6</v>
      </c>
      <c r="L290" s="464">
        <v>0</v>
      </c>
      <c r="M290" s="465"/>
      <c r="N290" s="466">
        <f t="shared" ref="N290:N295" si="5">ROUND(L290*K290,3)</f>
        <v>0</v>
      </c>
      <c r="O290" s="466"/>
      <c r="P290" s="466"/>
      <c r="Q290" s="466"/>
      <c r="R290" s="38"/>
      <c r="T290" s="169" t="s">
        <v>20</v>
      </c>
      <c r="U290" s="45" t="s">
        <v>45</v>
      </c>
      <c r="V290" s="37"/>
      <c r="W290" s="170">
        <f t="shared" ref="W290:W295" si="6">V290*K290</f>
        <v>0</v>
      </c>
      <c r="X290" s="170">
        <v>0</v>
      </c>
      <c r="Y290" s="170">
        <f t="shared" ref="Y290:Y295" si="7">X290*K290</f>
        <v>0</v>
      </c>
      <c r="Z290" s="170">
        <v>0.01</v>
      </c>
      <c r="AA290" s="171">
        <f t="shared" ref="AA290:AA295" si="8">Z290*K290</f>
        <v>4.1459999999999999</v>
      </c>
      <c r="AR290" s="20" t="s">
        <v>251</v>
      </c>
      <c r="AT290" s="20" t="s">
        <v>161</v>
      </c>
      <c r="AU290" s="20" t="s">
        <v>139</v>
      </c>
      <c r="AY290" s="20" t="s">
        <v>160</v>
      </c>
      <c r="BE290" s="107">
        <f t="shared" ref="BE290:BE295" si="9">IF(U290="základná",N290,0)</f>
        <v>0</v>
      </c>
      <c r="BF290" s="107">
        <f t="shared" ref="BF290:BF295" si="10">IF(U290="znížená",N290,0)</f>
        <v>0</v>
      </c>
      <c r="BG290" s="107">
        <f t="shared" ref="BG290:BG295" si="11">IF(U290="zákl. prenesená",N290,0)</f>
        <v>0</v>
      </c>
      <c r="BH290" s="107">
        <f t="shared" ref="BH290:BH295" si="12">IF(U290="zníž. prenesená",N290,0)</f>
        <v>0</v>
      </c>
      <c r="BI290" s="107">
        <f t="shared" ref="BI290:BI295" si="13">IF(U290="nulová",N290,0)</f>
        <v>0</v>
      </c>
      <c r="BJ290" s="20" t="s">
        <v>139</v>
      </c>
      <c r="BK290" s="172">
        <f t="shared" ref="BK290:BK295" si="14">ROUND(L290*K290,3)</f>
        <v>0</v>
      </c>
      <c r="BL290" s="20" t="s">
        <v>251</v>
      </c>
      <c r="BM290" s="20" t="s">
        <v>419</v>
      </c>
    </row>
    <row r="291" spans="2:65" s="1" customFormat="1" ht="38.25" customHeight="1">
      <c r="B291" s="36"/>
      <c r="C291" s="164" t="s">
        <v>420</v>
      </c>
      <c r="D291" s="164" t="s">
        <v>161</v>
      </c>
      <c r="E291" s="165" t="s">
        <v>421</v>
      </c>
      <c r="F291" s="463" t="s">
        <v>422</v>
      </c>
      <c r="G291" s="463"/>
      <c r="H291" s="463"/>
      <c r="I291" s="463"/>
      <c r="J291" s="166" t="s">
        <v>182</v>
      </c>
      <c r="K291" s="167">
        <v>414.596</v>
      </c>
      <c r="L291" s="464">
        <v>0</v>
      </c>
      <c r="M291" s="465"/>
      <c r="N291" s="466">
        <f t="shared" si="5"/>
        <v>0</v>
      </c>
      <c r="O291" s="466"/>
      <c r="P291" s="466"/>
      <c r="Q291" s="466"/>
      <c r="R291" s="38"/>
      <c r="T291" s="169" t="s">
        <v>20</v>
      </c>
      <c r="U291" s="45" t="s">
        <v>45</v>
      </c>
      <c r="V291" s="37"/>
      <c r="W291" s="170">
        <f t="shared" si="6"/>
        <v>0</v>
      </c>
      <c r="X291" s="170">
        <v>0</v>
      </c>
      <c r="Y291" s="170">
        <f t="shared" si="7"/>
        <v>0</v>
      </c>
      <c r="Z291" s="170">
        <v>0</v>
      </c>
      <c r="AA291" s="171">
        <f t="shared" si="8"/>
        <v>0</v>
      </c>
      <c r="AR291" s="20" t="s">
        <v>251</v>
      </c>
      <c r="AT291" s="20" t="s">
        <v>161</v>
      </c>
      <c r="AU291" s="20" t="s">
        <v>139</v>
      </c>
      <c r="AY291" s="20" t="s">
        <v>160</v>
      </c>
      <c r="BE291" s="107">
        <f t="shared" si="9"/>
        <v>0</v>
      </c>
      <c r="BF291" s="107">
        <f t="shared" si="10"/>
        <v>0</v>
      </c>
      <c r="BG291" s="107">
        <f t="shared" si="11"/>
        <v>0</v>
      </c>
      <c r="BH291" s="107">
        <f t="shared" si="12"/>
        <v>0</v>
      </c>
      <c r="BI291" s="107">
        <f t="shared" si="13"/>
        <v>0</v>
      </c>
      <c r="BJ291" s="20" t="s">
        <v>139</v>
      </c>
      <c r="BK291" s="172">
        <f t="shared" si="14"/>
        <v>0</v>
      </c>
      <c r="BL291" s="20" t="s">
        <v>251</v>
      </c>
      <c r="BM291" s="20" t="s">
        <v>423</v>
      </c>
    </row>
    <row r="292" spans="2:65" s="1" customFormat="1" ht="16.5" customHeight="1">
      <c r="B292" s="36"/>
      <c r="C292" s="189" t="s">
        <v>424</v>
      </c>
      <c r="D292" s="189" t="s">
        <v>398</v>
      </c>
      <c r="E292" s="190" t="s">
        <v>425</v>
      </c>
      <c r="F292" s="473" t="s">
        <v>426</v>
      </c>
      <c r="G292" s="473"/>
      <c r="H292" s="473"/>
      <c r="I292" s="473"/>
      <c r="J292" s="191" t="s">
        <v>427</v>
      </c>
      <c r="K292" s="192">
        <v>165.8</v>
      </c>
      <c r="L292" s="474">
        <v>0</v>
      </c>
      <c r="M292" s="475"/>
      <c r="N292" s="476">
        <f t="shared" si="5"/>
        <v>0</v>
      </c>
      <c r="O292" s="466"/>
      <c r="P292" s="466"/>
      <c r="Q292" s="466"/>
      <c r="R292" s="38"/>
      <c r="T292" s="169" t="s">
        <v>20</v>
      </c>
      <c r="U292" s="45" t="s">
        <v>45</v>
      </c>
      <c r="V292" s="37"/>
      <c r="W292" s="170">
        <f t="shared" si="6"/>
        <v>0</v>
      </c>
      <c r="X292" s="170">
        <v>1E-3</v>
      </c>
      <c r="Y292" s="170">
        <f t="shared" si="7"/>
        <v>0.1658</v>
      </c>
      <c r="Z292" s="170">
        <v>0</v>
      </c>
      <c r="AA292" s="171">
        <f t="shared" si="8"/>
        <v>0</v>
      </c>
      <c r="AR292" s="20" t="s">
        <v>340</v>
      </c>
      <c r="AT292" s="20" t="s">
        <v>398</v>
      </c>
      <c r="AU292" s="20" t="s">
        <v>139</v>
      </c>
      <c r="AY292" s="20" t="s">
        <v>160</v>
      </c>
      <c r="BE292" s="107">
        <f t="shared" si="9"/>
        <v>0</v>
      </c>
      <c r="BF292" s="107">
        <f t="shared" si="10"/>
        <v>0</v>
      </c>
      <c r="BG292" s="107">
        <f t="shared" si="11"/>
        <v>0</v>
      </c>
      <c r="BH292" s="107">
        <f t="shared" si="12"/>
        <v>0</v>
      </c>
      <c r="BI292" s="107">
        <f t="shared" si="13"/>
        <v>0</v>
      </c>
      <c r="BJ292" s="20" t="s">
        <v>139</v>
      </c>
      <c r="BK292" s="172">
        <f t="shared" si="14"/>
        <v>0</v>
      </c>
      <c r="BL292" s="20" t="s">
        <v>251</v>
      </c>
      <c r="BM292" s="20" t="s">
        <v>428</v>
      </c>
    </row>
    <row r="293" spans="2:65" s="1" customFormat="1" ht="38.25" customHeight="1">
      <c r="B293" s="36"/>
      <c r="C293" s="164" t="s">
        <v>429</v>
      </c>
      <c r="D293" s="164" t="s">
        <v>161</v>
      </c>
      <c r="E293" s="165" t="s">
        <v>430</v>
      </c>
      <c r="F293" s="463" t="s">
        <v>431</v>
      </c>
      <c r="G293" s="463"/>
      <c r="H293" s="463"/>
      <c r="I293" s="463"/>
      <c r="J293" s="166" t="s">
        <v>182</v>
      </c>
      <c r="K293" s="167">
        <v>414.596</v>
      </c>
      <c r="L293" s="464">
        <v>0</v>
      </c>
      <c r="M293" s="465"/>
      <c r="N293" s="466">
        <f t="shared" si="5"/>
        <v>0</v>
      </c>
      <c r="O293" s="466"/>
      <c r="P293" s="466"/>
      <c r="Q293" s="466"/>
      <c r="R293" s="38"/>
      <c r="T293" s="169" t="s">
        <v>20</v>
      </c>
      <c r="U293" s="45" t="s">
        <v>45</v>
      </c>
      <c r="V293" s="37"/>
      <c r="W293" s="170">
        <f t="shared" si="6"/>
        <v>0</v>
      </c>
      <c r="X293" s="170">
        <v>0</v>
      </c>
      <c r="Y293" s="170">
        <f t="shared" si="7"/>
        <v>0</v>
      </c>
      <c r="Z293" s="170">
        <v>0</v>
      </c>
      <c r="AA293" s="171">
        <f t="shared" si="8"/>
        <v>0</v>
      </c>
      <c r="AR293" s="20" t="s">
        <v>251</v>
      </c>
      <c r="AT293" s="20" t="s">
        <v>161</v>
      </c>
      <c r="AU293" s="20" t="s">
        <v>139</v>
      </c>
      <c r="AY293" s="20" t="s">
        <v>160</v>
      </c>
      <c r="BE293" s="107">
        <f t="shared" si="9"/>
        <v>0</v>
      </c>
      <c r="BF293" s="107">
        <f t="shared" si="10"/>
        <v>0</v>
      </c>
      <c r="BG293" s="107">
        <f t="shared" si="11"/>
        <v>0</v>
      </c>
      <c r="BH293" s="107">
        <f t="shared" si="12"/>
        <v>0</v>
      </c>
      <c r="BI293" s="107">
        <f t="shared" si="13"/>
        <v>0</v>
      </c>
      <c r="BJ293" s="20" t="s">
        <v>139</v>
      </c>
      <c r="BK293" s="172">
        <f t="shared" si="14"/>
        <v>0</v>
      </c>
      <c r="BL293" s="20" t="s">
        <v>251</v>
      </c>
      <c r="BM293" s="20" t="s">
        <v>432</v>
      </c>
    </row>
    <row r="294" spans="2:65" s="1" customFormat="1" ht="25.5" customHeight="1">
      <c r="B294" s="36"/>
      <c r="C294" s="189" t="s">
        <v>433</v>
      </c>
      <c r="D294" s="189" t="s">
        <v>398</v>
      </c>
      <c r="E294" s="190" t="s">
        <v>408</v>
      </c>
      <c r="F294" s="473" t="s">
        <v>409</v>
      </c>
      <c r="G294" s="473"/>
      <c r="H294" s="473"/>
      <c r="I294" s="473"/>
      <c r="J294" s="191" t="s">
        <v>182</v>
      </c>
      <c r="K294" s="192">
        <v>476.78500000000003</v>
      </c>
      <c r="L294" s="474">
        <v>0</v>
      </c>
      <c r="M294" s="475"/>
      <c r="N294" s="476">
        <f t="shared" si="5"/>
        <v>0</v>
      </c>
      <c r="O294" s="466"/>
      <c r="P294" s="466"/>
      <c r="Q294" s="466"/>
      <c r="R294" s="38"/>
      <c r="T294" s="169" t="s">
        <v>20</v>
      </c>
      <c r="U294" s="45" t="s">
        <v>45</v>
      </c>
      <c r="V294" s="37"/>
      <c r="W294" s="170">
        <f t="shared" si="6"/>
        <v>0</v>
      </c>
      <c r="X294" s="170">
        <v>4.4999999999999997E-3</v>
      </c>
      <c r="Y294" s="170">
        <f t="shared" si="7"/>
        <v>2.1455324999999998</v>
      </c>
      <c r="Z294" s="170">
        <v>0</v>
      </c>
      <c r="AA294" s="171">
        <f t="shared" si="8"/>
        <v>0</v>
      </c>
      <c r="AR294" s="20" t="s">
        <v>340</v>
      </c>
      <c r="AT294" s="20" t="s">
        <v>398</v>
      </c>
      <c r="AU294" s="20" t="s">
        <v>139</v>
      </c>
      <c r="AY294" s="20" t="s">
        <v>160</v>
      </c>
      <c r="BE294" s="107">
        <f t="shared" si="9"/>
        <v>0</v>
      </c>
      <c r="BF294" s="107">
        <f t="shared" si="10"/>
        <v>0</v>
      </c>
      <c r="BG294" s="107">
        <f t="shared" si="11"/>
        <v>0</v>
      </c>
      <c r="BH294" s="107">
        <f t="shared" si="12"/>
        <v>0</v>
      </c>
      <c r="BI294" s="107">
        <f t="shared" si="13"/>
        <v>0</v>
      </c>
      <c r="BJ294" s="20" t="s">
        <v>139</v>
      </c>
      <c r="BK294" s="172">
        <f t="shared" si="14"/>
        <v>0</v>
      </c>
      <c r="BL294" s="20" t="s">
        <v>251</v>
      </c>
      <c r="BM294" s="20" t="s">
        <v>434</v>
      </c>
    </row>
    <row r="295" spans="2:65" s="1" customFormat="1" ht="38.25" customHeight="1">
      <c r="B295" s="36"/>
      <c r="C295" s="164" t="s">
        <v>435</v>
      </c>
      <c r="D295" s="164" t="s">
        <v>161</v>
      </c>
      <c r="E295" s="165" t="s">
        <v>436</v>
      </c>
      <c r="F295" s="463" t="s">
        <v>437</v>
      </c>
      <c r="G295" s="463"/>
      <c r="H295" s="463"/>
      <c r="I295" s="463"/>
      <c r="J295" s="166" t="s">
        <v>182</v>
      </c>
      <c r="K295" s="167">
        <v>483.70600000000002</v>
      </c>
      <c r="L295" s="464">
        <v>0</v>
      </c>
      <c r="M295" s="465"/>
      <c r="N295" s="466">
        <f t="shared" si="5"/>
        <v>0</v>
      </c>
      <c r="O295" s="466"/>
      <c r="P295" s="466"/>
      <c r="Q295" s="466"/>
      <c r="R295" s="38"/>
      <c r="T295" s="169" t="s">
        <v>20</v>
      </c>
      <c r="U295" s="45" t="s">
        <v>45</v>
      </c>
      <c r="V295" s="37"/>
      <c r="W295" s="170">
        <f t="shared" si="6"/>
        <v>0</v>
      </c>
      <c r="X295" s="170">
        <v>0</v>
      </c>
      <c r="Y295" s="170">
        <f t="shared" si="7"/>
        <v>0</v>
      </c>
      <c r="Z295" s="170">
        <v>0</v>
      </c>
      <c r="AA295" s="171">
        <f t="shared" si="8"/>
        <v>0</v>
      </c>
      <c r="AR295" s="20" t="s">
        <v>251</v>
      </c>
      <c r="AT295" s="20" t="s">
        <v>161</v>
      </c>
      <c r="AU295" s="20" t="s">
        <v>139</v>
      </c>
      <c r="AY295" s="20" t="s">
        <v>160</v>
      </c>
      <c r="BE295" s="107">
        <f t="shared" si="9"/>
        <v>0</v>
      </c>
      <c r="BF295" s="107">
        <f t="shared" si="10"/>
        <v>0</v>
      </c>
      <c r="BG295" s="107">
        <f t="shared" si="11"/>
        <v>0</v>
      </c>
      <c r="BH295" s="107">
        <f t="shared" si="12"/>
        <v>0</v>
      </c>
      <c r="BI295" s="107">
        <f t="shared" si="13"/>
        <v>0</v>
      </c>
      <c r="BJ295" s="20" t="s">
        <v>139</v>
      </c>
      <c r="BK295" s="172">
        <f t="shared" si="14"/>
        <v>0</v>
      </c>
      <c r="BL295" s="20" t="s">
        <v>251</v>
      </c>
      <c r="BM295" s="20" t="s">
        <v>438</v>
      </c>
    </row>
    <row r="296" spans="2:65" s="10" customFormat="1" ht="16.5" customHeight="1">
      <c r="B296" s="173"/>
      <c r="C296" s="174"/>
      <c r="D296" s="174"/>
      <c r="E296" s="175" t="s">
        <v>20</v>
      </c>
      <c r="F296" s="467" t="s">
        <v>439</v>
      </c>
      <c r="G296" s="468"/>
      <c r="H296" s="468"/>
      <c r="I296" s="468"/>
      <c r="J296" s="174"/>
      <c r="K296" s="176">
        <v>414.596</v>
      </c>
      <c r="L296" s="174"/>
      <c r="M296" s="174"/>
      <c r="N296" s="174"/>
      <c r="O296" s="174"/>
      <c r="P296" s="174"/>
      <c r="Q296" s="174"/>
      <c r="R296" s="177"/>
      <c r="T296" s="178"/>
      <c r="U296" s="174"/>
      <c r="V296" s="174"/>
      <c r="W296" s="174"/>
      <c r="X296" s="174"/>
      <c r="Y296" s="174"/>
      <c r="Z296" s="174"/>
      <c r="AA296" s="179"/>
      <c r="AT296" s="180" t="s">
        <v>168</v>
      </c>
      <c r="AU296" s="180" t="s">
        <v>139</v>
      </c>
      <c r="AV296" s="10" t="s">
        <v>139</v>
      </c>
      <c r="AW296" s="10" t="s">
        <v>34</v>
      </c>
      <c r="AX296" s="10" t="s">
        <v>78</v>
      </c>
      <c r="AY296" s="180" t="s">
        <v>160</v>
      </c>
    </row>
    <row r="297" spans="2:65" s="10" customFormat="1" ht="25.5" customHeight="1">
      <c r="B297" s="173"/>
      <c r="C297" s="174"/>
      <c r="D297" s="174"/>
      <c r="E297" s="175" t="s">
        <v>20</v>
      </c>
      <c r="F297" s="471" t="s">
        <v>440</v>
      </c>
      <c r="G297" s="472"/>
      <c r="H297" s="472"/>
      <c r="I297" s="472"/>
      <c r="J297" s="174"/>
      <c r="K297" s="176">
        <v>69.11</v>
      </c>
      <c r="L297" s="174"/>
      <c r="M297" s="174"/>
      <c r="N297" s="174"/>
      <c r="O297" s="174"/>
      <c r="P297" s="174"/>
      <c r="Q297" s="174"/>
      <c r="R297" s="177"/>
      <c r="T297" s="178"/>
      <c r="U297" s="174"/>
      <c r="V297" s="174"/>
      <c r="W297" s="174"/>
      <c r="X297" s="174"/>
      <c r="Y297" s="174"/>
      <c r="Z297" s="174"/>
      <c r="AA297" s="179"/>
      <c r="AT297" s="180" t="s">
        <v>168</v>
      </c>
      <c r="AU297" s="180" t="s">
        <v>139</v>
      </c>
      <c r="AV297" s="10" t="s">
        <v>139</v>
      </c>
      <c r="AW297" s="10" t="s">
        <v>34</v>
      </c>
      <c r="AX297" s="10" t="s">
        <v>78</v>
      </c>
      <c r="AY297" s="180" t="s">
        <v>160</v>
      </c>
    </row>
    <row r="298" spans="2:65" s="11" customFormat="1" ht="16.5" customHeight="1">
      <c r="B298" s="181"/>
      <c r="C298" s="182"/>
      <c r="D298" s="182"/>
      <c r="E298" s="183" t="s">
        <v>20</v>
      </c>
      <c r="F298" s="469" t="s">
        <v>169</v>
      </c>
      <c r="G298" s="470"/>
      <c r="H298" s="470"/>
      <c r="I298" s="470"/>
      <c r="J298" s="182"/>
      <c r="K298" s="184">
        <v>483.70600000000002</v>
      </c>
      <c r="L298" s="182"/>
      <c r="M298" s="182"/>
      <c r="N298" s="182"/>
      <c r="O298" s="182"/>
      <c r="P298" s="182"/>
      <c r="Q298" s="182"/>
      <c r="R298" s="185"/>
      <c r="T298" s="186"/>
      <c r="U298" s="182"/>
      <c r="V298" s="182"/>
      <c r="W298" s="182"/>
      <c r="X298" s="182"/>
      <c r="Y298" s="182"/>
      <c r="Z298" s="182"/>
      <c r="AA298" s="187"/>
      <c r="AT298" s="188" t="s">
        <v>168</v>
      </c>
      <c r="AU298" s="188" t="s">
        <v>139</v>
      </c>
      <c r="AV298" s="11" t="s">
        <v>165</v>
      </c>
      <c r="AW298" s="11" t="s">
        <v>34</v>
      </c>
      <c r="AX298" s="11" t="s">
        <v>86</v>
      </c>
      <c r="AY298" s="188" t="s">
        <v>160</v>
      </c>
    </row>
    <row r="299" spans="2:65" s="1" customFormat="1" ht="25.5" customHeight="1">
      <c r="B299" s="36"/>
      <c r="C299" s="189" t="s">
        <v>441</v>
      </c>
      <c r="D299" s="189" t="s">
        <v>398</v>
      </c>
      <c r="E299" s="190" t="s">
        <v>442</v>
      </c>
      <c r="F299" s="473" t="s">
        <v>443</v>
      </c>
      <c r="G299" s="473"/>
      <c r="H299" s="473"/>
      <c r="I299" s="473"/>
      <c r="J299" s="191" t="s">
        <v>182</v>
      </c>
      <c r="K299" s="192">
        <v>556.26199999999994</v>
      </c>
      <c r="L299" s="474">
        <v>0</v>
      </c>
      <c r="M299" s="475"/>
      <c r="N299" s="476">
        <f>ROUND(L299*K299,3)</f>
        <v>0</v>
      </c>
      <c r="O299" s="466"/>
      <c r="P299" s="466"/>
      <c r="Q299" s="466"/>
      <c r="R299" s="38"/>
      <c r="T299" s="169" t="s">
        <v>20</v>
      </c>
      <c r="U299" s="45" t="s">
        <v>45</v>
      </c>
      <c r="V299" s="37"/>
      <c r="W299" s="170">
        <f>V299*K299</f>
        <v>0</v>
      </c>
      <c r="X299" s="170">
        <v>2.2000000000000001E-3</v>
      </c>
      <c r="Y299" s="170">
        <f>X299*K299</f>
        <v>1.2237764</v>
      </c>
      <c r="Z299" s="170">
        <v>0</v>
      </c>
      <c r="AA299" s="171">
        <f>Z299*K299</f>
        <v>0</v>
      </c>
      <c r="AR299" s="20" t="s">
        <v>340</v>
      </c>
      <c r="AT299" s="20" t="s">
        <v>398</v>
      </c>
      <c r="AU299" s="20" t="s">
        <v>139</v>
      </c>
      <c r="AY299" s="20" t="s">
        <v>160</v>
      </c>
      <c r="BE299" s="107">
        <f>IF(U299="základná",N299,0)</f>
        <v>0</v>
      </c>
      <c r="BF299" s="107">
        <f>IF(U299="znížená",N299,0)</f>
        <v>0</v>
      </c>
      <c r="BG299" s="107">
        <f>IF(U299="zákl. prenesená",N299,0)</f>
        <v>0</v>
      </c>
      <c r="BH299" s="107">
        <f>IF(U299="zníž. prenesená",N299,0)</f>
        <v>0</v>
      </c>
      <c r="BI299" s="107">
        <f>IF(U299="nulová",N299,0)</f>
        <v>0</v>
      </c>
      <c r="BJ299" s="20" t="s">
        <v>139</v>
      </c>
      <c r="BK299" s="172">
        <f>ROUND(L299*K299,3)</f>
        <v>0</v>
      </c>
      <c r="BL299" s="20" t="s">
        <v>251</v>
      </c>
      <c r="BM299" s="20" t="s">
        <v>444</v>
      </c>
    </row>
    <row r="300" spans="2:65" s="1" customFormat="1" ht="16.5" customHeight="1">
      <c r="B300" s="36"/>
      <c r="C300" s="189" t="s">
        <v>445</v>
      </c>
      <c r="D300" s="189" t="s">
        <v>398</v>
      </c>
      <c r="E300" s="190" t="s">
        <v>446</v>
      </c>
      <c r="F300" s="473" t="s">
        <v>447</v>
      </c>
      <c r="G300" s="473"/>
      <c r="H300" s="473"/>
      <c r="I300" s="473"/>
      <c r="J300" s="191" t="s">
        <v>312</v>
      </c>
      <c r="K300" s="192">
        <v>1934.8430000000001</v>
      </c>
      <c r="L300" s="474">
        <v>0</v>
      </c>
      <c r="M300" s="475"/>
      <c r="N300" s="476">
        <f>ROUND(L300*K300,3)</f>
        <v>0</v>
      </c>
      <c r="O300" s="466"/>
      <c r="P300" s="466"/>
      <c r="Q300" s="466"/>
      <c r="R300" s="38"/>
      <c r="T300" s="169" t="s">
        <v>20</v>
      </c>
      <c r="U300" s="45" t="s">
        <v>45</v>
      </c>
      <c r="V300" s="37"/>
      <c r="W300" s="170">
        <f>V300*K300</f>
        <v>0</v>
      </c>
      <c r="X300" s="170">
        <v>1.4999999999999999E-4</v>
      </c>
      <c r="Y300" s="170">
        <f>X300*K300</f>
        <v>0.29022644999999997</v>
      </c>
      <c r="Z300" s="170">
        <v>0</v>
      </c>
      <c r="AA300" s="171">
        <f>Z300*K300</f>
        <v>0</v>
      </c>
      <c r="AR300" s="20" t="s">
        <v>340</v>
      </c>
      <c r="AT300" s="20" t="s">
        <v>398</v>
      </c>
      <c r="AU300" s="20" t="s">
        <v>139</v>
      </c>
      <c r="AY300" s="20" t="s">
        <v>160</v>
      </c>
      <c r="BE300" s="107">
        <f>IF(U300="základná",N300,0)</f>
        <v>0</v>
      </c>
      <c r="BF300" s="107">
        <f>IF(U300="znížená",N300,0)</f>
        <v>0</v>
      </c>
      <c r="BG300" s="107">
        <f>IF(U300="zákl. prenesená",N300,0)</f>
        <v>0</v>
      </c>
      <c r="BH300" s="107">
        <f>IF(U300="zníž. prenesená",N300,0)</f>
        <v>0</v>
      </c>
      <c r="BI300" s="107">
        <f>IF(U300="nulová",N300,0)</f>
        <v>0</v>
      </c>
      <c r="BJ300" s="20" t="s">
        <v>139</v>
      </c>
      <c r="BK300" s="172">
        <f>ROUND(L300*K300,3)</f>
        <v>0</v>
      </c>
      <c r="BL300" s="20" t="s">
        <v>251</v>
      </c>
      <c r="BM300" s="20" t="s">
        <v>448</v>
      </c>
    </row>
    <row r="301" spans="2:65" s="1" customFormat="1" ht="25.5" customHeight="1">
      <c r="B301" s="36"/>
      <c r="C301" s="164" t="s">
        <v>449</v>
      </c>
      <c r="D301" s="164" t="s">
        <v>161</v>
      </c>
      <c r="E301" s="165" t="s">
        <v>450</v>
      </c>
      <c r="F301" s="463" t="s">
        <v>451</v>
      </c>
      <c r="G301" s="463"/>
      <c r="H301" s="463"/>
      <c r="I301" s="463"/>
      <c r="J301" s="166" t="s">
        <v>182</v>
      </c>
      <c r="K301" s="167">
        <v>967.41099999999994</v>
      </c>
      <c r="L301" s="464">
        <v>0</v>
      </c>
      <c r="M301" s="465"/>
      <c r="N301" s="466">
        <f>ROUND(L301*K301,3)</f>
        <v>0</v>
      </c>
      <c r="O301" s="466"/>
      <c r="P301" s="466"/>
      <c r="Q301" s="466"/>
      <c r="R301" s="38"/>
      <c r="T301" s="169" t="s">
        <v>20</v>
      </c>
      <c r="U301" s="45" t="s">
        <v>45</v>
      </c>
      <c r="V301" s="37"/>
      <c r="W301" s="170">
        <f>V301*K301</f>
        <v>0</v>
      </c>
      <c r="X301" s="170">
        <v>0</v>
      </c>
      <c r="Y301" s="170">
        <f>X301*K301</f>
        <v>0</v>
      </c>
      <c r="Z301" s="170">
        <v>0</v>
      </c>
      <c r="AA301" s="171">
        <f>Z301*K301</f>
        <v>0</v>
      </c>
      <c r="AR301" s="20" t="s">
        <v>251</v>
      </c>
      <c r="AT301" s="20" t="s">
        <v>161</v>
      </c>
      <c r="AU301" s="20" t="s">
        <v>139</v>
      </c>
      <c r="AY301" s="20" t="s">
        <v>160</v>
      </c>
      <c r="BE301" s="107">
        <f>IF(U301="základná",N301,0)</f>
        <v>0</v>
      </c>
      <c r="BF301" s="107">
        <f>IF(U301="znížená",N301,0)</f>
        <v>0</v>
      </c>
      <c r="BG301" s="107">
        <f>IF(U301="zákl. prenesená",N301,0)</f>
        <v>0</v>
      </c>
      <c r="BH301" s="107">
        <f>IF(U301="zníž. prenesená",N301,0)</f>
        <v>0</v>
      </c>
      <c r="BI301" s="107">
        <f>IF(U301="nulová",N301,0)</f>
        <v>0</v>
      </c>
      <c r="BJ301" s="20" t="s">
        <v>139</v>
      </c>
      <c r="BK301" s="172">
        <f>ROUND(L301*K301,3)</f>
        <v>0</v>
      </c>
      <c r="BL301" s="20" t="s">
        <v>251</v>
      </c>
      <c r="BM301" s="20" t="s">
        <v>452</v>
      </c>
    </row>
    <row r="302" spans="2:65" s="10" customFormat="1" ht="25.5" customHeight="1">
      <c r="B302" s="173"/>
      <c r="C302" s="174"/>
      <c r="D302" s="174"/>
      <c r="E302" s="175" t="s">
        <v>20</v>
      </c>
      <c r="F302" s="467" t="s">
        <v>453</v>
      </c>
      <c r="G302" s="468"/>
      <c r="H302" s="468"/>
      <c r="I302" s="468"/>
      <c r="J302" s="174"/>
      <c r="K302" s="176">
        <v>829.19200000000001</v>
      </c>
      <c r="L302" s="174"/>
      <c r="M302" s="174"/>
      <c r="N302" s="174"/>
      <c r="O302" s="174"/>
      <c r="P302" s="174"/>
      <c r="Q302" s="174"/>
      <c r="R302" s="177"/>
      <c r="T302" s="178"/>
      <c r="U302" s="174"/>
      <c r="V302" s="174"/>
      <c r="W302" s="174"/>
      <c r="X302" s="174"/>
      <c r="Y302" s="174"/>
      <c r="Z302" s="174"/>
      <c r="AA302" s="179"/>
      <c r="AT302" s="180" t="s">
        <v>168</v>
      </c>
      <c r="AU302" s="180" t="s">
        <v>139</v>
      </c>
      <c r="AV302" s="10" t="s">
        <v>139</v>
      </c>
      <c r="AW302" s="10" t="s">
        <v>34</v>
      </c>
      <c r="AX302" s="10" t="s">
        <v>78</v>
      </c>
      <c r="AY302" s="180" t="s">
        <v>160</v>
      </c>
    </row>
    <row r="303" spans="2:65" s="10" customFormat="1" ht="16.5" customHeight="1">
      <c r="B303" s="173"/>
      <c r="C303" s="174"/>
      <c r="D303" s="174"/>
      <c r="E303" s="175" t="s">
        <v>20</v>
      </c>
      <c r="F303" s="471" t="s">
        <v>454</v>
      </c>
      <c r="G303" s="472"/>
      <c r="H303" s="472"/>
      <c r="I303" s="472"/>
      <c r="J303" s="174"/>
      <c r="K303" s="176">
        <v>138.21899999999999</v>
      </c>
      <c r="L303" s="174"/>
      <c r="M303" s="174"/>
      <c r="N303" s="174"/>
      <c r="O303" s="174"/>
      <c r="P303" s="174"/>
      <c r="Q303" s="174"/>
      <c r="R303" s="177"/>
      <c r="T303" s="178"/>
      <c r="U303" s="174"/>
      <c r="V303" s="174"/>
      <c r="W303" s="174"/>
      <c r="X303" s="174"/>
      <c r="Y303" s="174"/>
      <c r="Z303" s="174"/>
      <c r="AA303" s="179"/>
      <c r="AT303" s="180" t="s">
        <v>168</v>
      </c>
      <c r="AU303" s="180" t="s">
        <v>139</v>
      </c>
      <c r="AV303" s="10" t="s">
        <v>139</v>
      </c>
      <c r="AW303" s="10" t="s">
        <v>34</v>
      </c>
      <c r="AX303" s="10" t="s">
        <v>78</v>
      </c>
      <c r="AY303" s="180" t="s">
        <v>160</v>
      </c>
    </row>
    <row r="304" spans="2:65" s="11" customFormat="1" ht="16.5" customHeight="1">
      <c r="B304" s="181"/>
      <c r="C304" s="182"/>
      <c r="D304" s="182"/>
      <c r="E304" s="183" t="s">
        <v>20</v>
      </c>
      <c r="F304" s="469" t="s">
        <v>169</v>
      </c>
      <c r="G304" s="470"/>
      <c r="H304" s="470"/>
      <c r="I304" s="470"/>
      <c r="J304" s="182"/>
      <c r="K304" s="184">
        <v>967.41099999999994</v>
      </c>
      <c r="L304" s="182"/>
      <c r="M304" s="182"/>
      <c r="N304" s="182"/>
      <c r="O304" s="182"/>
      <c r="P304" s="182"/>
      <c r="Q304" s="182"/>
      <c r="R304" s="185"/>
      <c r="T304" s="186"/>
      <c r="U304" s="182"/>
      <c r="V304" s="182"/>
      <c r="W304" s="182"/>
      <c r="X304" s="182"/>
      <c r="Y304" s="182"/>
      <c r="Z304" s="182"/>
      <c r="AA304" s="187"/>
      <c r="AT304" s="188" t="s">
        <v>168</v>
      </c>
      <c r="AU304" s="188" t="s">
        <v>139</v>
      </c>
      <c r="AV304" s="11" t="s">
        <v>165</v>
      </c>
      <c r="AW304" s="11" t="s">
        <v>34</v>
      </c>
      <c r="AX304" s="11" t="s">
        <v>86</v>
      </c>
      <c r="AY304" s="188" t="s">
        <v>160</v>
      </c>
    </row>
    <row r="305" spans="2:65" s="1" customFormat="1" ht="16.5" customHeight="1">
      <c r="B305" s="36"/>
      <c r="C305" s="189" t="s">
        <v>455</v>
      </c>
      <c r="D305" s="189" t="s">
        <v>398</v>
      </c>
      <c r="E305" s="190" t="s">
        <v>456</v>
      </c>
      <c r="F305" s="473" t="s">
        <v>457</v>
      </c>
      <c r="G305" s="473"/>
      <c r="H305" s="473"/>
      <c r="I305" s="473"/>
      <c r="J305" s="191" t="s">
        <v>182</v>
      </c>
      <c r="K305" s="192">
        <v>556.26199999999994</v>
      </c>
      <c r="L305" s="474">
        <v>0</v>
      </c>
      <c r="M305" s="475"/>
      <c r="N305" s="476">
        <f t="shared" ref="N305:N310" si="15">ROUND(L305*K305,3)</f>
        <v>0</v>
      </c>
      <c r="O305" s="466"/>
      <c r="P305" s="466"/>
      <c r="Q305" s="466"/>
      <c r="R305" s="38"/>
      <c r="T305" s="169" t="s">
        <v>20</v>
      </c>
      <c r="U305" s="45" t="s">
        <v>45</v>
      </c>
      <c r="V305" s="37"/>
      <c r="W305" s="170">
        <f t="shared" ref="W305:W310" si="16">V305*K305</f>
        <v>0</v>
      </c>
      <c r="X305" s="170">
        <v>5.0000000000000001E-4</v>
      </c>
      <c r="Y305" s="170">
        <f t="shared" ref="Y305:Y310" si="17">X305*K305</f>
        <v>0.27813099999999996</v>
      </c>
      <c r="Z305" s="170">
        <v>0</v>
      </c>
      <c r="AA305" s="171">
        <f t="shared" ref="AA305:AA310" si="18">Z305*K305</f>
        <v>0</v>
      </c>
      <c r="AR305" s="20" t="s">
        <v>340</v>
      </c>
      <c r="AT305" s="20" t="s">
        <v>398</v>
      </c>
      <c r="AU305" s="20" t="s">
        <v>139</v>
      </c>
      <c r="AY305" s="20" t="s">
        <v>160</v>
      </c>
      <c r="BE305" s="107">
        <f t="shared" ref="BE305:BE310" si="19">IF(U305="základná",N305,0)</f>
        <v>0</v>
      </c>
      <c r="BF305" s="107">
        <f t="shared" ref="BF305:BF310" si="20">IF(U305="znížená",N305,0)</f>
        <v>0</v>
      </c>
      <c r="BG305" s="107">
        <f t="shared" ref="BG305:BG310" si="21">IF(U305="zákl. prenesená",N305,0)</f>
        <v>0</v>
      </c>
      <c r="BH305" s="107">
        <f t="shared" ref="BH305:BH310" si="22">IF(U305="zníž. prenesená",N305,0)</f>
        <v>0</v>
      </c>
      <c r="BI305" s="107">
        <f t="shared" ref="BI305:BI310" si="23">IF(U305="nulová",N305,0)</f>
        <v>0</v>
      </c>
      <c r="BJ305" s="20" t="s">
        <v>139</v>
      </c>
      <c r="BK305" s="172">
        <f t="shared" ref="BK305:BK310" si="24">ROUND(L305*K305,3)</f>
        <v>0</v>
      </c>
      <c r="BL305" s="20" t="s">
        <v>251</v>
      </c>
      <c r="BM305" s="20" t="s">
        <v>458</v>
      </c>
    </row>
    <row r="306" spans="2:65" s="1" customFormat="1" ht="16.5" customHeight="1">
      <c r="B306" s="36"/>
      <c r="C306" s="189" t="s">
        <v>459</v>
      </c>
      <c r="D306" s="189" t="s">
        <v>398</v>
      </c>
      <c r="E306" s="190" t="s">
        <v>460</v>
      </c>
      <c r="F306" s="473" t="s">
        <v>461</v>
      </c>
      <c r="G306" s="473"/>
      <c r="H306" s="473"/>
      <c r="I306" s="473"/>
      <c r="J306" s="191" t="s">
        <v>182</v>
      </c>
      <c r="K306" s="192">
        <v>556.26199999999994</v>
      </c>
      <c r="L306" s="474">
        <v>0</v>
      </c>
      <c r="M306" s="475"/>
      <c r="N306" s="476">
        <f t="shared" si="15"/>
        <v>0</v>
      </c>
      <c r="O306" s="466"/>
      <c r="P306" s="466"/>
      <c r="Q306" s="466"/>
      <c r="R306" s="38"/>
      <c r="T306" s="169" t="s">
        <v>20</v>
      </c>
      <c r="U306" s="45" t="s">
        <v>45</v>
      </c>
      <c r="V306" s="37"/>
      <c r="W306" s="170">
        <f t="shared" si="16"/>
        <v>0</v>
      </c>
      <c r="X306" s="170">
        <v>2.9999999999999997E-4</v>
      </c>
      <c r="Y306" s="170">
        <f t="shared" si="17"/>
        <v>0.16687859999999996</v>
      </c>
      <c r="Z306" s="170">
        <v>0</v>
      </c>
      <c r="AA306" s="171">
        <f t="shared" si="18"/>
        <v>0</v>
      </c>
      <c r="AR306" s="20" t="s">
        <v>340</v>
      </c>
      <c r="AT306" s="20" t="s">
        <v>398</v>
      </c>
      <c r="AU306" s="20" t="s">
        <v>139</v>
      </c>
      <c r="AY306" s="20" t="s">
        <v>160</v>
      </c>
      <c r="BE306" s="107">
        <f t="shared" si="19"/>
        <v>0</v>
      </c>
      <c r="BF306" s="107">
        <f t="shared" si="20"/>
        <v>0</v>
      </c>
      <c r="BG306" s="107">
        <f t="shared" si="21"/>
        <v>0</v>
      </c>
      <c r="BH306" s="107">
        <f t="shared" si="22"/>
        <v>0</v>
      </c>
      <c r="BI306" s="107">
        <f t="shared" si="23"/>
        <v>0</v>
      </c>
      <c r="BJ306" s="20" t="s">
        <v>139</v>
      </c>
      <c r="BK306" s="172">
        <f t="shared" si="24"/>
        <v>0</v>
      </c>
      <c r="BL306" s="20" t="s">
        <v>251</v>
      </c>
      <c r="BM306" s="20" t="s">
        <v>462</v>
      </c>
    </row>
    <row r="307" spans="2:65" s="1" customFormat="1" ht="38.25" customHeight="1">
      <c r="B307" s="36"/>
      <c r="C307" s="164" t="s">
        <v>463</v>
      </c>
      <c r="D307" s="164" t="s">
        <v>161</v>
      </c>
      <c r="E307" s="165" t="s">
        <v>464</v>
      </c>
      <c r="F307" s="463" t="s">
        <v>465</v>
      </c>
      <c r="G307" s="463"/>
      <c r="H307" s="463"/>
      <c r="I307" s="463"/>
      <c r="J307" s="166" t="s">
        <v>466</v>
      </c>
      <c r="K307" s="167">
        <v>84.3</v>
      </c>
      <c r="L307" s="464">
        <v>0</v>
      </c>
      <c r="M307" s="465"/>
      <c r="N307" s="466">
        <f t="shared" si="15"/>
        <v>0</v>
      </c>
      <c r="O307" s="466"/>
      <c r="P307" s="466"/>
      <c r="Q307" s="466"/>
      <c r="R307" s="38"/>
      <c r="T307" s="169" t="s">
        <v>20</v>
      </c>
      <c r="U307" s="45" t="s">
        <v>45</v>
      </c>
      <c r="V307" s="37"/>
      <c r="W307" s="170">
        <f t="shared" si="16"/>
        <v>0</v>
      </c>
      <c r="X307" s="170">
        <v>3.0000000000000001E-5</v>
      </c>
      <c r="Y307" s="170">
        <f t="shared" si="17"/>
        <v>2.529E-3</v>
      </c>
      <c r="Z307" s="170">
        <v>0</v>
      </c>
      <c r="AA307" s="171">
        <f t="shared" si="18"/>
        <v>0</v>
      </c>
      <c r="AR307" s="20" t="s">
        <v>251</v>
      </c>
      <c r="AT307" s="20" t="s">
        <v>161</v>
      </c>
      <c r="AU307" s="20" t="s">
        <v>139</v>
      </c>
      <c r="AY307" s="20" t="s">
        <v>160</v>
      </c>
      <c r="BE307" s="107">
        <f t="shared" si="19"/>
        <v>0</v>
      </c>
      <c r="BF307" s="107">
        <f t="shared" si="20"/>
        <v>0</v>
      </c>
      <c r="BG307" s="107">
        <f t="shared" si="21"/>
        <v>0</v>
      </c>
      <c r="BH307" s="107">
        <f t="shared" si="22"/>
        <v>0</v>
      </c>
      <c r="BI307" s="107">
        <f t="shared" si="23"/>
        <v>0</v>
      </c>
      <c r="BJ307" s="20" t="s">
        <v>139</v>
      </c>
      <c r="BK307" s="172">
        <f t="shared" si="24"/>
        <v>0</v>
      </c>
      <c r="BL307" s="20" t="s">
        <v>251</v>
      </c>
      <c r="BM307" s="20" t="s">
        <v>467</v>
      </c>
    </row>
    <row r="308" spans="2:65" s="1" customFormat="1" ht="25.5" customHeight="1">
      <c r="B308" s="36"/>
      <c r="C308" s="189" t="s">
        <v>468</v>
      </c>
      <c r="D308" s="189" t="s">
        <v>398</v>
      </c>
      <c r="E308" s="190" t="s">
        <v>469</v>
      </c>
      <c r="F308" s="473" t="s">
        <v>470</v>
      </c>
      <c r="G308" s="473"/>
      <c r="H308" s="473"/>
      <c r="I308" s="473"/>
      <c r="J308" s="191" t="s">
        <v>312</v>
      </c>
      <c r="K308" s="192">
        <v>489.548</v>
      </c>
      <c r="L308" s="474">
        <v>0</v>
      </c>
      <c r="M308" s="475"/>
      <c r="N308" s="476">
        <f t="shared" si="15"/>
        <v>0</v>
      </c>
      <c r="O308" s="466"/>
      <c r="P308" s="466"/>
      <c r="Q308" s="466"/>
      <c r="R308" s="38"/>
      <c r="T308" s="169" t="s">
        <v>20</v>
      </c>
      <c r="U308" s="45" t="s">
        <v>45</v>
      </c>
      <c r="V308" s="37"/>
      <c r="W308" s="170">
        <f t="shared" si="16"/>
        <v>0</v>
      </c>
      <c r="X308" s="170">
        <v>3.5E-4</v>
      </c>
      <c r="Y308" s="170">
        <f t="shared" si="17"/>
        <v>0.17134179999999999</v>
      </c>
      <c r="Z308" s="170">
        <v>0</v>
      </c>
      <c r="AA308" s="171">
        <f t="shared" si="18"/>
        <v>0</v>
      </c>
      <c r="AR308" s="20" t="s">
        <v>340</v>
      </c>
      <c r="AT308" s="20" t="s">
        <v>398</v>
      </c>
      <c r="AU308" s="20" t="s">
        <v>139</v>
      </c>
      <c r="AY308" s="20" t="s">
        <v>160</v>
      </c>
      <c r="BE308" s="107">
        <f t="shared" si="19"/>
        <v>0</v>
      </c>
      <c r="BF308" s="107">
        <f t="shared" si="20"/>
        <v>0</v>
      </c>
      <c r="BG308" s="107">
        <f t="shared" si="21"/>
        <v>0</v>
      </c>
      <c r="BH308" s="107">
        <f t="shared" si="22"/>
        <v>0</v>
      </c>
      <c r="BI308" s="107">
        <f t="shared" si="23"/>
        <v>0</v>
      </c>
      <c r="BJ308" s="20" t="s">
        <v>139</v>
      </c>
      <c r="BK308" s="172">
        <f t="shared" si="24"/>
        <v>0</v>
      </c>
      <c r="BL308" s="20" t="s">
        <v>251</v>
      </c>
      <c r="BM308" s="20" t="s">
        <v>471</v>
      </c>
    </row>
    <row r="309" spans="2:65" s="1" customFormat="1" ht="25.5" customHeight="1">
      <c r="B309" s="36"/>
      <c r="C309" s="189" t="s">
        <v>472</v>
      </c>
      <c r="D309" s="189" t="s">
        <v>398</v>
      </c>
      <c r="E309" s="190" t="s">
        <v>473</v>
      </c>
      <c r="F309" s="473" t="s">
        <v>474</v>
      </c>
      <c r="G309" s="473"/>
      <c r="H309" s="473"/>
      <c r="I309" s="473"/>
      <c r="J309" s="191" t="s">
        <v>182</v>
      </c>
      <c r="K309" s="192">
        <v>37.94</v>
      </c>
      <c r="L309" s="474">
        <v>0</v>
      </c>
      <c r="M309" s="475"/>
      <c r="N309" s="476">
        <f t="shared" si="15"/>
        <v>0</v>
      </c>
      <c r="O309" s="466"/>
      <c r="P309" s="466"/>
      <c r="Q309" s="466"/>
      <c r="R309" s="38"/>
      <c r="T309" s="169" t="s">
        <v>20</v>
      </c>
      <c r="U309" s="45" t="s">
        <v>45</v>
      </c>
      <c r="V309" s="37"/>
      <c r="W309" s="170">
        <f t="shared" si="16"/>
        <v>0</v>
      </c>
      <c r="X309" s="170">
        <v>1.04E-2</v>
      </c>
      <c r="Y309" s="170">
        <f t="shared" si="17"/>
        <v>0.39457599999999998</v>
      </c>
      <c r="Z309" s="170">
        <v>0</v>
      </c>
      <c r="AA309" s="171">
        <f t="shared" si="18"/>
        <v>0</v>
      </c>
      <c r="AR309" s="20" t="s">
        <v>340</v>
      </c>
      <c r="AT309" s="20" t="s">
        <v>398</v>
      </c>
      <c r="AU309" s="20" t="s">
        <v>139</v>
      </c>
      <c r="AY309" s="20" t="s">
        <v>160</v>
      </c>
      <c r="BE309" s="107">
        <f t="shared" si="19"/>
        <v>0</v>
      </c>
      <c r="BF309" s="107">
        <f t="shared" si="20"/>
        <v>0</v>
      </c>
      <c r="BG309" s="107">
        <f t="shared" si="21"/>
        <v>0</v>
      </c>
      <c r="BH309" s="107">
        <f t="shared" si="22"/>
        <v>0</v>
      </c>
      <c r="BI309" s="107">
        <f t="shared" si="23"/>
        <v>0</v>
      </c>
      <c r="BJ309" s="20" t="s">
        <v>139</v>
      </c>
      <c r="BK309" s="172">
        <f t="shared" si="24"/>
        <v>0</v>
      </c>
      <c r="BL309" s="20" t="s">
        <v>251</v>
      </c>
      <c r="BM309" s="20" t="s">
        <v>475</v>
      </c>
    </row>
    <row r="310" spans="2:65" s="1" customFormat="1" ht="25.5" customHeight="1">
      <c r="B310" s="36"/>
      <c r="C310" s="164" t="s">
        <v>476</v>
      </c>
      <c r="D310" s="164" t="s">
        <v>161</v>
      </c>
      <c r="E310" s="165" t="s">
        <v>477</v>
      </c>
      <c r="F310" s="463" t="s">
        <v>478</v>
      </c>
      <c r="G310" s="463"/>
      <c r="H310" s="463"/>
      <c r="I310" s="463"/>
      <c r="J310" s="166" t="s">
        <v>414</v>
      </c>
      <c r="K310" s="168">
        <v>0</v>
      </c>
      <c r="L310" s="464">
        <v>0</v>
      </c>
      <c r="M310" s="465"/>
      <c r="N310" s="466">
        <f t="shared" si="15"/>
        <v>0</v>
      </c>
      <c r="O310" s="466"/>
      <c r="P310" s="466"/>
      <c r="Q310" s="466"/>
      <c r="R310" s="38"/>
      <c r="T310" s="169" t="s">
        <v>20</v>
      </c>
      <c r="U310" s="45" t="s">
        <v>45</v>
      </c>
      <c r="V310" s="37"/>
      <c r="W310" s="170">
        <f t="shared" si="16"/>
        <v>0</v>
      </c>
      <c r="X310" s="170">
        <v>0</v>
      </c>
      <c r="Y310" s="170">
        <f t="shared" si="17"/>
        <v>0</v>
      </c>
      <c r="Z310" s="170">
        <v>0</v>
      </c>
      <c r="AA310" s="171">
        <f t="shared" si="18"/>
        <v>0</v>
      </c>
      <c r="AR310" s="20" t="s">
        <v>251</v>
      </c>
      <c r="AT310" s="20" t="s">
        <v>161</v>
      </c>
      <c r="AU310" s="20" t="s">
        <v>139</v>
      </c>
      <c r="AY310" s="20" t="s">
        <v>160</v>
      </c>
      <c r="BE310" s="107">
        <f t="shared" si="19"/>
        <v>0</v>
      </c>
      <c r="BF310" s="107">
        <f t="shared" si="20"/>
        <v>0</v>
      </c>
      <c r="BG310" s="107">
        <f t="shared" si="21"/>
        <v>0</v>
      </c>
      <c r="BH310" s="107">
        <f t="shared" si="22"/>
        <v>0</v>
      </c>
      <c r="BI310" s="107">
        <f t="shared" si="23"/>
        <v>0</v>
      </c>
      <c r="BJ310" s="20" t="s">
        <v>139</v>
      </c>
      <c r="BK310" s="172">
        <f t="shared" si="24"/>
        <v>0</v>
      </c>
      <c r="BL310" s="20" t="s">
        <v>251</v>
      </c>
      <c r="BM310" s="20" t="s">
        <v>479</v>
      </c>
    </row>
    <row r="311" spans="2:65" s="9" customFormat="1" ht="29.85" customHeight="1">
      <c r="B311" s="153"/>
      <c r="C311" s="154"/>
      <c r="D311" s="163" t="s">
        <v>120</v>
      </c>
      <c r="E311" s="163"/>
      <c r="F311" s="163"/>
      <c r="G311" s="163"/>
      <c r="H311" s="163"/>
      <c r="I311" s="163"/>
      <c r="J311" s="163"/>
      <c r="K311" s="163"/>
      <c r="L311" s="163"/>
      <c r="M311" s="163"/>
      <c r="N311" s="477">
        <f>BK311</f>
        <v>0</v>
      </c>
      <c r="O311" s="478"/>
      <c r="P311" s="478"/>
      <c r="Q311" s="478"/>
      <c r="R311" s="156"/>
      <c r="T311" s="157"/>
      <c r="U311" s="154"/>
      <c r="V311" s="154"/>
      <c r="W311" s="158">
        <f>SUM(W312:W321)</f>
        <v>0</v>
      </c>
      <c r="X311" s="154"/>
      <c r="Y311" s="158">
        <f>SUM(Y312:Y321)</f>
        <v>3.8247872799999998</v>
      </c>
      <c r="Z311" s="154"/>
      <c r="AA311" s="159">
        <f>SUM(AA312:AA321)</f>
        <v>7.4631599999999993</v>
      </c>
      <c r="AR311" s="160" t="s">
        <v>139</v>
      </c>
      <c r="AT311" s="161" t="s">
        <v>77</v>
      </c>
      <c r="AU311" s="161" t="s">
        <v>86</v>
      </c>
      <c r="AY311" s="160" t="s">
        <v>160</v>
      </c>
      <c r="BK311" s="162">
        <f>SUM(BK312:BK321)</f>
        <v>0</v>
      </c>
    </row>
    <row r="312" spans="2:65" s="1" customFormat="1" ht="51" customHeight="1">
      <c r="B312" s="36"/>
      <c r="C312" s="164" t="s">
        <v>480</v>
      </c>
      <c r="D312" s="164" t="s">
        <v>161</v>
      </c>
      <c r="E312" s="165" t="s">
        <v>481</v>
      </c>
      <c r="F312" s="463" t="s">
        <v>482</v>
      </c>
      <c r="G312" s="463"/>
      <c r="H312" s="463"/>
      <c r="I312" s="463"/>
      <c r="J312" s="166" t="s">
        <v>182</v>
      </c>
      <c r="K312" s="167">
        <v>414.62</v>
      </c>
      <c r="L312" s="464">
        <v>0</v>
      </c>
      <c r="M312" s="465"/>
      <c r="N312" s="466">
        <f>ROUND(L312*K312,3)</f>
        <v>0</v>
      </c>
      <c r="O312" s="466"/>
      <c r="P312" s="466"/>
      <c r="Q312" s="466"/>
      <c r="R312" s="38"/>
      <c r="T312" s="169" t="s">
        <v>20</v>
      </c>
      <c r="U312" s="45" t="s">
        <v>45</v>
      </c>
      <c r="V312" s="37"/>
      <c r="W312" s="170">
        <f>V312*K312</f>
        <v>0</v>
      </c>
      <c r="X312" s="170">
        <v>0</v>
      </c>
      <c r="Y312" s="170">
        <f>X312*K312</f>
        <v>0</v>
      </c>
      <c r="Z312" s="170">
        <v>1.7999999999999999E-2</v>
      </c>
      <c r="AA312" s="171">
        <f>Z312*K312</f>
        <v>7.4631599999999993</v>
      </c>
      <c r="AR312" s="20" t="s">
        <v>251</v>
      </c>
      <c r="AT312" s="20" t="s">
        <v>161</v>
      </c>
      <c r="AU312" s="20" t="s">
        <v>139</v>
      </c>
      <c r="AY312" s="20" t="s">
        <v>160</v>
      </c>
      <c r="BE312" s="107">
        <f>IF(U312="základná",N312,0)</f>
        <v>0</v>
      </c>
      <c r="BF312" s="107">
        <f>IF(U312="znížená",N312,0)</f>
        <v>0</v>
      </c>
      <c r="BG312" s="107">
        <f>IF(U312="zákl. prenesená",N312,0)</f>
        <v>0</v>
      </c>
      <c r="BH312" s="107">
        <f>IF(U312="zníž. prenesená",N312,0)</f>
        <v>0</v>
      </c>
      <c r="BI312" s="107">
        <f>IF(U312="nulová",N312,0)</f>
        <v>0</v>
      </c>
      <c r="BJ312" s="20" t="s">
        <v>139</v>
      </c>
      <c r="BK312" s="172">
        <f>ROUND(L312*K312,3)</f>
        <v>0</v>
      </c>
      <c r="BL312" s="20" t="s">
        <v>251</v>
      </c>
      <c r="BM312" s="20" t="s">
        <v>483</v>
      </c>
    </row>
    <row r="313" spans="2:65" s="1" customFormat="1" ht="38.25" customHeight="1">
      <c r="B313" s="36"/>
      <c r="C313" s="164" t="s">
        <v>484</v>
      </c>
      <c r="D313" s="164" t="s">
        <v>161</v>
      </c>
      <c r="E313" s="165" t="s">
        <v>485</v>
      </c>
      <c r="F313" s="463" t="s">
        <v>486</v>
      </c>
      <c r="G313" s="463"/>
      <c r="H313" s="463"/>
      <c r="I313" s="463"/>
      <c r="J313" s="166" t="s">
        <v>182</v>
      </c>
      <c r="K313" s="167">
        <v>348.44</v>
      </c>
      <c r="L313" s="464">
        <v>0</v>
      </c>
      <c r="M313" s="465"/>
      <c r="N313" s="466">
        <f>ROUND(L313*K313,3)</f>
        <v>0</v>
      </c>
      <c r="O313" s="466"/>
      <c r="P313" s="466"/>
      <c r="Q313" s="466"/>
      <c r="R313" s="38"/>
      <c r="T313" s="169" t="s">
        <v>20</v>
      </c>
      <c r="U313" s="45" t="s">
        <v>45</v>
      </c>
      <c r="V313" s="37"/>
      <c r="W313" s="170">
        <f>V313*K313</f>
        <v>0</v>
      </c>
      <c r="X313" s="170">
        <v>0</v>
      </c>
      <c r="Y313" s="170">
        <f>X313*K313</f>
        <v>0</v>
      </c>
      <c r="Z313" s="170">
        <v>0</v>
      </c>
      <c r="AA313" s="171">
        <f>Z313*K313</f>
        <v>0</v>
      </c>
      <c r="AR313" s="20" t="s">
        <v>251</v>
      </c>
      <c r="AT313" s="20" t="s">
        <v>161</v>
      </c>
      <c r="AU313" s="20" t="s">
        <v>139</v>
      </c>
      <c r="AY313" s="20" t="s">
        <v>160</v>
      </c>
      <c r="BE313" s="107">
        <f>IF(U313="základná",N313,0)</f>
        <v>0</v>
      </c>
      <c r="BF313" s="107">
        <f>IF(U313="znížená",N313,0)</f>
        <v>0</v>
      </c>
      <c r="BG313" s="107">
        <f>IF(U313="zákl. prenesená",N313,0)</f>
        <v>0</v>
      </c>
      <c r="BH313" s="107">
        <f>IF(U313="zníž. prenesená",N313,0)</f>
        <v>0</v>
      </c>
      <c r="BI313" s="107">
        <f>IF(U313="nulová",N313,0)</f>
        <v>0</v>
      </c>
      <c r="BJ313" s="20" t="s">
        <v>139</v>
      </c>
      <c r="BK313" s="172">
        <f>ROUND(L313*K313,3)</f>
        <v>0</v>
      </c>
      <c r="BL313" s="20" t="s">
        <v>251</v>
      </c>
      <c r="BM313" s="20" t="s">
        <v>487</v>
      </c>
    </row>
    <row r="314" spans="2:65" s="10" customFormat="1" ht="16.5" customHeight="1">
      <c r="B314" s="173"/>
      <c r="C314" s="174"/>
      <c r="D314" s="174"/>
      <c r="E314" s="175" t="s">
        <v>20</v>
      </c>
      <c r="F314" s="467" t="s">
        <v>488</v>
      </c>
      <c r="G314" s="468"/>
      <c r="H314" s="468"/>
      <c r="I314" s="468"/>
      <c r="J314" s="174"/>
      <c r="K314" s="176">
        <v>348.44</v>
      </c>
      <c r="L314" s="174"/>
      <c r="M314" s="174"/>
      <c r="N314" s="174"/>
      <c r="O314" s="174"/>
      <c r="P314" s="174"/>
      <c r="Q314" s="174"/>
      <c r="R314" s="177"/>
      <c r="T314" s="178"/>
      <c r="U314" s="174"/>
      <c r="V314" s="174"/>
      <c r="W314" s="174"/>
      <c r="X314" s="174"/>
      <c r="Y314" s="174"/>
      <c r="Z314" s="174"/>
      <c r="AA314" s="179"/>
      <c r="AT314" s="180" t="s">
        <v>168</v>
      </c>
      <c r="AU314" s="180" t="s">
        <v>139</v>
      </c>
      <c r="AV314" s="10" t="s">
        <v>139</v>
      </c>
      <c r="AW314" s="10" t="s">
        <v>34</v>
      </c>
      <c r="AX314" s="10" t="s">
        <v>78</v>
      </c>
      <c r="AY314" s="180" t="s">
        <v>160</v>
      </c>
    </row>
    <row r="315" spans="2:65" s="11" customFormat="1" ht="16.5" customHeight="1">
      <c r="B315" s="181"/>
      <c r="C315" s="182"/>
      <c r="D315" s="182"/>
      <c r="E315" s="183" t="s">
        <v>20</v>
      </c>
      <c r="F315" s="469" t="s">
        <v>169</v>
      </c>
      <c r="G315" s="470"/>
      <c r="H315" s="470"/>
      <c r="I315" s="470"/>
      <c r="J315" s="182"/>
      <c r="K315" s="184">
        <v>348.44</v>
      </c>
      <c r="L315" s="182"/>
      <c r="M315" s="182"/>
      <c r="N315" s="182"/>
      <c r="O315" s="182"/>
      <c r="P315" s="182"/>
      <c r="Q315" s="182"/>
      <c r="R315" s="185"/>
      <c r="T315" s="186"/>
      <c r="U315" s="182"/>
      <c r="V315" s="182"/>
      <c r="W315" s="182"/>
      <c r="X315" s="182"/>
      <c r="Y315" s="182"/>
      <c r="Z315" s="182"/>
      <c r="AA315" s="187"/>
      <c r="AT315" s="188" t="s">
        <v>168</v>
      </c>
      <c r="AU315" s="188" t="s">
        <v>139</v>
      </c>
      <c r="AV315" s="11" t="s">
        <v>165</v>
      </c>
      <c r="AW315" s="11" t="s">
        <v>34</v>
      </c>
      <c r="AX315" s="11" t="s">
        <v>86</v>
      </c>
      <c r="AY315" s="188" t="s">
        <v>160</v>
      </c>
    </row>
    <row r="316" spans="2:65" s="1" customFormat="1" ht="25.5" customHeight="1">
      <c r="B316" s="36"/>
      <c r="C316" s="189" t="s">
        <v>489</v>
      </c>
      <c r="D316" s="189" t="s">
        <v>398</v>
      </c>
      <c r="E316" s="190" t="s">
        <v>490</v>
      </c>
      <c r="F316" s="473" t="s">
        <v>491</v>
      </c>
      <c r="G316" s="473"/>
      <c r="H316" s="473"/>
      <c r="I316" s="473"/>
      <c r="J316" s="191" t="s">
        <v>182</v>
      </c>
      <c r="K316" s="192">
        <v>355.40899999999999</v>
      </c>
      <c r="L316" s="474">
        <v>0</v>
      </c>
      <c r="M316" s="475"/>
      <c r="N316" s="476">
        <f t="shared" ref="N316:N321" si="25">ROUND(L316*K316,3)</f>
        <v>0</v>
      </c>
      <c r="O316" s="466"/>
      <c r="P316" s="466"/>
      <c r="Q316" s="466"/>
      <c r="R316" s="38"/>
      <c r="T316" s="169" t="s">
        <v>20</v>
      </c>
      <c r="U316" s="45" t="s">
        <v>45</v>
      </c>
      <c r="V316" s="37"/>
      <c r="W316" s="170">
        <f t="shared" ref="W316:W321" si="26">V316*K316</f>
        <v>0</v>
      </c>
      <c r="X316" s="170">
        <v>2.8999999999999998E-3</v>
      </c>
      <c r="Y316" s="170">
        <f t="shared" ref="Y316:Y321" si="27">X316*K316</f>
        <v>1.0306860999999998</v>
      </c>
      <c r="Z316" s="170">
        <v>0</v>
      </c>
      <c r="AA316" s="171">
        <f t="shared" ref="AA316:AA321" si="28">Z316*K316</f>
        <v>0</v>
      </c>
      <c r="AR316" s="20" t="s">
        <v>340</v>
      </c>
      <c r="AT316" s="20" t="s">
        <v>398</v>
      </c>
      <c r="AU316" s="20" t="s">
        <v>139</v>
      </c>
      <c r="AY316" s="20" t="s">
        <v>160</v>
      </c>
      <c r="BE316" s="107">
        <f t="shared" ref="BE316:BE321" si="29">IF(U316="základná",N316,0)</f>
        <v>0</v>
      </c>
      <c r="BF316" s="107">
        <f t="shared" ref="BF316:BF321" si="30">IF(U316="znížená",N316,0)</f>
        <v>0</v>
      </c>
      <c r="BG316" s="107">
        <f t="shared" ref="BG316:BG321" si="31">IF(U316="zákl. prenesená",N316,0)</f>
        <v>0</v>
      </c>
      <c r="BH316" s="107">
        <f t="shared" ref="BH316:BH321" si="32">IF(U316="zníž. prenesená",N316,0)</f>
        <v>0</v>
      </c>
      <c r="BI316" s="107">
        <f t="shared" ref="BI316:BI321" si="33">IF(U316="nulová",N316,0)</f>
        <v>0</v>
      </c>
      <c r="BJ316" s="20" t="s">
        <v>139</v>
      </c>
      <c r="BK316" s="172">
        <f t="shared" ref="BK316:BK321" si="34">ROUND(L316*K316,3)</f>
        <v>0</v>
      </c>
      <c r="BL316" s="20" t="s">
        <v>251</v>
      </c>
      <c r="BM316" s="20" t="s">
        <v>492</v>
      </c>
    </row>
    <row r="317" spans="2:65" s="1" customFormat="1" ht="38.25" customHeight="1">
      <c r="B317" s="36"/>
      <c r="C317" s="164" t="s">
        <v>493</v>
      </c>
      <c r="D317" s="164" t="s">
        <v>161</v>
      </c>
      <c r="E317" s="165" t="s">
        <v>494</v>
      </c>
      <c r="F317" s="463" t="s">
        <v>495</v>
      </c>
      <c r="G317" s="463"/>
      <c r="H317" s="463"/>
      <c r="I317" s="463"/>
      <c r="J317" s="166" t="s">
        <v>182</v>
      </c>
      <c r="K317" s="167">
        <v>414.6</v>
      </c>
      <c r="L317" s="464">
        <v>0</v>
      </c>
      <c r="M317" s="465"/>
      <c r="N317" s="466">
        <f t="shared" si="25"/>
        <v>0</v>
      </c>
      <c r="O317" s="466"/>
      <c r="P317" s="466"/>
      <c r="Q317" s="466"/>
      <c r="R317" s="38"/>
      <c r="T317" s="169" t="s">
        <v>20</v>
      </c>
      <c r="U317" s="45" t="s">
        <v>45</v>
      </c>
      <c r="V317" s="37"/>
      <c r="W317" s="170">
        <f t="shared" si="26"/>
        <v>0</v>
      </c>
      <c r="X317" s="170">
        <v>0</v>
      </c>
      <c r="Y317" s="170">
        <f t="shared" si="27"/>
        <v>0</v>
      </c>
      <c r="Z317" s="170">
        <v>0</v>
      </c>
      <c r="AA317" s="171">
        <f t="shared" si="28"/>
        <v>0</v>
      </c>
      <c r="AR317" s="20" t="s">
        <v>251</v>
      </c>
      <c r="AT317" s="20" t="s">
        <v>161</v>
      </c>
      <c r="AU317" s="20" t="s">
        <v>139</v>
      </c>
      <c r="AY317" s="20" t="s">
        <v>160</v>
      </c>
      <c r="BE317" s="107">
        <f t="shared" si="29"/>
        <v>0</v>
      </c>
      <c r="BF317" s="107">
        <f t="shared" si="30"/>
        <v>0</v>
      </c>
      <c r="BG317" s="107">
        <f t="shared" si="31"/>
        <v>0</v>
      </c>
      <c r="BH317" s="107">
        <f t="shared" si="32"/>
        <v>0</v>
      </c>
      <c r="BI317" s="107">
        <f t="shared" si="33"/>
        <v>0</v>
      </c>
      <c r="BJ317" s="20" t="s">
        <v>139</v>
      </c>
      <c r="BK317" s="172">
        <f t="shared" si="34"/>
        <v>0</v>
      </c>
      <c r="BL317" s="20" t="s">
        <v>251</v>
      </c>
      <c r="BM317" s="20" t="s">
        <v>496</v>
      </c>
    </row>
    <row r="318" spans="2:65" s="1" customFormat="1" ht="25.5" customHeight="1">
      <c r="B318" s="36"/>
      <c r="C318" s="189" t="s">
        <v>497</v>
      </c>
      <c r="D318" s="189" t="s">
        <v>398</v>
      </c>
      <c r="E318" s="190" t="s">
        <v>498</v>
      </c>
      <c r="F318" s="473" t="s">
        <v>499</v>
      </c>
      <c r="G318" s="473"/>
      <c r="H318" s="473"/>
      <c r="I318" s="473"/>
      <c r="J318" s="191" t="s">
        <v>182</v>
      </c>
      <c r="K318" s="192">
        <v>422.892</v>
      </c>
      <c r="L318" s="474">
        <v>0</v>
      </c>
      <c r="M318" s="475"/>
      <c r="N318" s="476">
        <f t="shared" si="25"/>
        <v>0</v>
      </c>
      <c r="O318" s="466"/>
      <c r="P318" s="466"/>
      <c r="Q318" s="466"/>
      <c r="R318" s="38"/>
      <c r="T318" s="169" t="s">
        <v>20</v>
      </c>
      <c r="U318" s="45" t="s">
        <v>45</v>
      </c>
      <c r="V318" s="37"/>
      <c r="W318" s="170">
        <f t="shared" si="26"/>
        <v>0</v>
      </c>
      <c r="X318" s="170">
        <v>4.2900000000000004E-3</v>
      </c>
      <c r="Y318" s="170">
        <f t="shared" si="27"/>
        <v>1.8142066800000001</v>
      </c>
      <c r="Z318" s="170">
        <v>0</v>
      </c>
      <c r="AA318" s="171">
        <f t="shared" si="28"/>
        <v>0</v>
      </c>
      <c r="AR318" s="20" t="s">
        <v>340</v>
      </c>
      <c r="AT318" s="20" t="s">
        <v>398</v>
      </c>
      <c r="AU318" s="20" t="s">
        <v>139</v>
      </c>
      <c r="AY318" s="20" t="s">
        <v>160</v>
      </c>
      <c r="BE318" s="107">
        <f t="shared" si="29"/>
        <v>0</v>
      </c>
      <c r="BF318" s="107">
        <f t="shared" si="30"/>
        <v>0</v>
      </c>
      <c r="BG318" s="107">
        <f t="shared" si="31"/>
        <v>0</v>
      </c>
      <c r="BH318" s="107">
        <f t="shared" si="32"/>
        <v>0</v>
      </c>
      <c r="BI318" s="107">
        <f t="shared" si="33"/>
        <v>0</v>
      </c>
      <c r="BJ318" s="20" t="s">
        <v>139</v>
      </c>
      <c r="BK318" s="172">
        <f t="shared" si="34"/>
        <v>0</v>
      </c>
      <c r="BL318" s="20" t="s">
        <v>251</v>
      </c>
      <c r="BM318" s="20" t="s">
        <v>500</v>
      </c>
    </row>
    <row r="319" spans="2:65" s="1" customFormat="1" ht="38.25" customHeight="1">
      <c r="B319" s="36"/>
      <c r="C319" s="164" t="s">
        <v>501</v>
      </c>
      <c r="D319" s="164" t="s">
        <v>161</v>
      </c>
      <c r="E319" s="165" t="s">
        <v>502</v>
      </c>
      <c r="F319" s="463" t="s">
        <v>503</v>
      </c>
      <c r="G319" s="463"/>
      <c r="H319" s="463"/>
      <c r="I319" s="463"/>
      <c r="J319" s="166" t="s">
        <v>182</v>
      </c>
      <c r="K319" s="167">
        <v>414.6</v>
      </c>
      <c r="L319" s="464">
        <v>0</v>
      </c>
      <c r="M319" s="465"/>
      <c r="N319" s="466">
        <f t="shared" si="25"/>
        <v>0</v>
      </c>
      <c r="O319" s="466"/>
      <c r="P319" s="466"/>
      <c r="Q319" s="466"/>
      <c r="R319" s="38"/>
      <c r="T319" s="169" t="s">
        <v>20</v>
      </c>
      <c r="U319" s="45" t="s">
        <v>45</v>
      </c>
      <c r="V319" s="37"/>
      <c r="W319" s="170">
        <f t="shared" si="26"/>
        <v>0</v>
      </c>
      <c r="X319" s="170">
        <v>0</v>
      </c>
      <c r="Y319" s="170">
        <f t="shared" si="27"/>
        <v>0</v>
      </c>
      <c r="Z319" s="170">
        <v>0</v>
      </c>
      <c r="AA319" s="171">
        <f t="shared" si="28"/>
        <v>0</v>
      </c>
      <c r="AR319" s="20" t="s">
        <v>251</v>
      </c>
      <c r="AT319" s="20" t="s">
        <v>161</v>
      </c>
      <c r="AU319" s="20" t="s">
        <v>139</v>
      </c>
      <c r="AY319" s="20" t="s">
        <v>160</v>
      </c>
      <c r="BE319" s="107">
        <f t="shared" si="29"/>
        <v>0</v>
      </c>
      <c r="BF319" s="107">
        <f t="shared" si="30"/>
        <v>0</v>
      </c>
      <c r="BG319" s="107">
        <f t="shared" si="31"/>
        <v>0</v>
      </c>
      <c r="BH319" s="107">
        <f t="shared" si="32"/>
        <v>0</v>
      </c>
      <c r="BI319" s="107">
        <f t="shared" si="33"/>
        <v>0</v>
      </c>
      <c r="BJ319" s="20" t="s">
        <v>139</v>
      </c>
      <c r="BK319" s="172">
        <f t="shared" si="34"/>
        <v>0</v>
      </c>
      <c r="BL319" s="20" t="s">
        <v>251</v>
      </c>
      <c r="BM319" s="20" t="s">
        <v>504</v>
      </c>
    </row>
    <row r="320" spans="2:65" s="1" customFormat="1" ht="25.5" customHeight="1">
      <c r="B320" s="36"/>
      <c r="C320" s="189" t="s">
        <v>505</v>
      </c>
      <c r="D320" s="189" t="s">
        <v>398</v>
      </c>
      <c r="E320" s="190" t="s">
        <v>506</v>
      </c>
      <c r="F320" s="473" t="s">
        <v>507</v>
      </c>
      <c r="G320" s="473"/>
      <c r="H320" s="473"/>
      <c r="I320" s="473"/>
      <c r="J320" s="191" t="s">
        <v>164</v>
      </c>
      <c r="K320" s="192">
        <v>50.250999999999998</v>
      </c>
      <c r="L320" s="474">
        <v>0</v>
      </c>
      <c r="M320" s="475"/>
      <c r="N320" s="476">
        <f t="shared" si="25"/>
        <v>0</v>
      </c>
      <c r="O320" s="466"/>
      <c r="P320" s="466"/>
      <c r="Q320" s="466"/>
      <c r="R320" s="38"/>
      <c r="T320" s="169" t="s">
        <v>20</v>
      </c>
      <c r="U320" s="45" t="s">
        <v>45</v>
      </c>
      <c r="V320" s="37"/>
      <c r="W320" s="170">
        <f t="shared" si="26"/>
        <v>0</v>
      </c>
      <c r="X320" s="170">
        <v>1.95E-2</v>
      </c>
      <c r="Y320" s="170">
        <f t="shared" si="27"/>
        <v>0.9798945</v>
      </c>
      <c r="Z320" s="170">
        <v>0</v>
      </c>
      <c r="AA320" s="171">
        <f t="shared" si="28"/>
        <v>0</v>
      </c>
      <c r="AR320" s="20" t="s">
        <v>340</v>
      </c>
      <c r="AT320" s="20" t="s">
        <v>398</v>
      </c>
      <c r="AU320" s="20" t="s">
        <v>139</v>
      </c>
      <c r="AY320" s="20" t="s">
        <v>160</v>
      </c>
      <c r="BE320" s="107">
        <f t="shared" si="29"/>
        <v>0</v>
      </c>
      <c r="BF320" s="107">
        <f t="shared" si="30"/>
        <v>0</v>
      </c>
      <c r="BG320" s="107">
        <f t="shared" si="31"/>
        <v>0</v>
      </c>
      <c r="BH320" s="107">
        <f t="shared" si="32"/>
        <v>0</v>
      </c>
      <c r="BI320" s="107">
        <f t="shared" si="33"/>
        <v>0</v>
      </c>
      <c r="BJ320" s="20" t="s">
        <v>139</v>
      </c>
      <c r="BK320" s="172">
        <f t="shared" si="34"/>
        <v>0</v>
      </c>
      <c r="BL320" s="20" t="s">
        <v>251</v>
      </c>
      <c r="BM320" s="20" t="s">
        <v>508</v>
      </c>
    </row>
    <row r="321" spans="2:65" s="1" customFormat="1" ht="25.5" customHeight="1">
      <c r="B321" s="36"/>
      <c r="C321" s="164" t="s">
        <v>509</v>
      </c>
      <c r="D321" s="164" t="s">
        <v>161</v>
      </c>
      <c r="E321" s="165" t="s">
        <v>510</v>
      </c>
      <c r="F321" s="463" t="s">
        <v>511</v>
      </c>
      <c r="G321" s="463"/>
      <c r="H321" s="463"/>
      <c r="I321" s="463"/>
      <c r="J321" s="166" t="s">
        <v>414</v>
      </c>
      <c r="K321" s="168">
        <v>0</v>
      </c>
      <c r="L321" s="464">
        <v>0</v>
      </c>
      <c r="M321" s="465"/>
      <c r="N321" s="466">
        <f t="shared" si="25"/>
        <v>0</v>
      </c>
      <c r="O321" s="466"/>
      <c r="P321" s="466"/>
      <c r="Q321" s="466"/>
      <c r="R321" s="38"/>
      <c r="T321" s="169" t="s">
        <v>20</v>
      </c>
      <c r="U321" s="45" t="s">
        <v>45</v>
      </c>
      <c r="V321" s="37"/>
      <c r="W321" s="170">
        <f t="shared" si="26"/>
        <v>0</v>
      </c>
      <c r="X321" s="170">
        <v>0</v>
      </c>
      <c r="Y321" s="170">
        <f t="shared" si="27"/>
        <v>0</v>
      </c>
      <c r="Z321" s="170">
        <v>0</v>
      </c>
      <c r="AA321" s="171">
        <f t="shared" si="28"/>
        <v>0</v>
      </c>
      <c r="AR321" s="20" t="s">
        <v>251</v>
      </c>
      <c r="AT321" s="20" t="s">
        <v>161</v>
      </c>
      <c r="AU321" s="20" t="s">
        <v>139</v>
      </c>
      <c r="AY321" s="20" t="s">
        <v>160</v>
      </c>
      <c r="BE321" s="107">
        <f t="shared" si="29"/>
        <v>0</v>
      </c>
      <c r="BF321" s="107">
        <f t="shared" si="30"/>
        <v>0</v>
      </c>
      <c r="BG321" s="107">
        <f t="shared" si="31"/>
        <v>0</v>
      </c>
      <c r="BH321" s="107">
        <f t="shared" si="32"/>
        <v>0</v>
      </c>
      <c r="BI321" s="107">
        <f t="shared" si="33"/>
        <v>0</v>
      </c>
      <c r="BJ321" s="20" t="s">
        <v>139</v>
      </c>
      <c r="BK321" s="172">
        <f t="shared" si="34"/>
        <v>0</v>
      </c>
      <c r="BL321" s="20" t="s">
        <v>251</v>
      </c>
      <c r="BM321" s="20" t="s">
        <v>512</v>
      </c>
    </row>
    <row r="322" spans="2:65" s="9" customFormat="1" ht="29.85" customHeight="1">
      <c r="B322" s="153"/>
      <c r="C322" s="154"/>
      <c r="D322" s="163" t="s">
        <v>121</v>
      </c>
      <c r="E322" s="163"/>
      <c r="F322" s="163"/>
      <c r="G322" s="163"/>
      <c r="H322" s="163"/>
      <c r="I322" s="163"/>
      <c r="J322" s="163"/>
      <c r="K322" s="163"/>
      <c r="L322" s="163"/>
      <c r="M322" s="163"/>
      <c r="N322" s="477">
        <f>BK322</f>
        <v>0</v>
      </c>
      <c r="O322" s="478"/>
      <c r="P322" s="478"/>
      <c r="Q322" s="478"/>
      <c r="R322" s="156"/>
      <c r="T322" s="157"/>
      <c r="U322" s="154"/>
      <c r="V322" s="154"/>
      <c r="W322" s="158">
        <f>W323</f>
        <v>0</v>
      </c>
      <c r="X322" s="154"/>
      <c r="Y322" s="158">
        <f>Y323</f>
        <v>5.6999999999999998E-4</v>
      </c>
      <c r="Z322" s="154"/>
      <c r="AA322" s="159">
        <f>AA323</f>
        <v>0</v>
      </c>
      <c r="AR322" s="160" t="s">
        <v>139</v>
      </c>
      <c r="AT322" s="161" t="s">
        <v>77</v>
      </c>
      <c r="AU322" s="161" t="s">
        <v>86</v>
      </c>
      <c r="AY322" s="160" t="s">
        <v>160</v>
      </c>
      <c r="BK322" s="162">
        <f>BK323</f>
        <v>0</v>
      </c>
    </row>
    <row r="323" spans="2:65" s="1" customFormat="1" ht="16.5" customHeight="1">
      <c r="B323" s="36"/>
      <c r="C323" s="164" t="s">
        <v>513</v>
      </c>
      <c r="D323" s="164" t="s">
        <v>161</v>
      </c>
      <c r="E323" s="165" t="s">
        <v>514</v>
      </c>
      <c r="F323" s="463" t="s">
        <v>515</v>
      </c>
      <c r="G323" s="463"/>
      <c r="H323" s="463"/>
      <c r="I323" s="463"/>
      <c r="J323" s="166" t="s">
        <v>516</v>
      </c>
      <c r="K323" s="167">
        <v>1</v>
      </c>
      <c r="L323" s="464">
        <v>0</v>
      </c>
      <c r="M323" s="465"/>
      <c r="N323" s="466">
        <f>ROUND(L323*K323,3)</f>
        <v>0</v>
      </c>
      <c r="O323" s="466"/>
      <c r="P323" s="466"/>
      <c r="Q323" s="466"/>
      <c r="R323" s="38"/>
      <c r="T323" s="169" t="s">
        <v>20</v>
      </c>
      <c r="U323" s="45" t="s">
        <v>45</v>
      </c>
      <c r="V323" s="37"/>
      <c r="W323" s="170">
        <f>V323*K323</f>
        <v>0</v>
      </c>
      <c r="X323" s="170">
        <v>5.6999999999999998E-4</v>
      </c>
      <c r="Y323" s="170">
        <f>X323*K323</f>
        <v>5.6999999999999998E-4</v>
      </c>
      <c r="Z323" s="170">
        <v>0</v>
      </c>
      <c r="AA323" s="171">
        <f>Z323*K323</f>
        <v>0</v>
      </c>
      <c r="AR323" s="20" t="s">
        <v>251</v>
      </c>
      <c r="AT323" s="20" t="s">
        <v>161</v>
      </c>
      <c r="AU323" s="20" t="s">
        <v>139</v>
      </c>
      <c r="AY323" s="20" t="s">
        <v>160</v>
      </c>
      <c r="BE323" s="107">
        <f>IF(U323="základná",N323,0)</f>
        <v>0</v>
      </c>
      <c r="BF323" s="107">
        <f>IF(U323="znížená",N323,0)</f>
        <v>0</v>
      </c>
      <c r="BG323" s="107">
        <f>IF(U323="zákl. prenesená",N323,0)</f>
        <v>0</v>
      </c>
      <c r="BH323" s="107">
        <f>IF(U323="zníž. prenesená",N323,0)</f>
        <v>0</v>
      </c>
      <c r="BI323" s="107">
        <f>IF(U323="nulová",N323,0)</f>
        <v>0</v>
      </c>
      <c r="BJ323" s="20" t="s">
        <v>139</v>
      </c>
      <c r="BK323" s="172">
        <f>ROUND(L323*K323,3)</f>
        <v>0</v>
      </c>
      <c r="BL323" s="20" t="s">
        <v>251</v>
      </c>
      <c r="BM323" s="20" t="s">
        <v>517</v>
      </c>
    </row>
    <row r="324" spans="2:65" s="9" customFormat="1" ht="29.85" customHeight="1">
      <c r="B324" s="153"/>
      <c r="C324" s="154"/>
      <c r="D324" s="163" t="s">
        <v>122</v>
      </c>
      <c r="E324" s="163"/>
      <c r="F324" s="163"/>
      <c r="G324" s="163"/>
      <c r="H324" s="163"/>
      <c r="I324" s="163"/>
      <c r="J324" s="163"/>
      <c r="K324" s="163"/>
      <c r="L324" s="163"/>
      <c r="M324" s="163"/>
      <c r="N324" s="477">
        <f>BK324</f>
        <v>0</v>
      </c>
      <c r="O324" s="478"/>
      <c r="P324" s="478"/>
      <c r="Q324" s="478"/>
      <c r="R324" s="156"/>
      <c r="T324" s="157"/>
      <c r="U324" s="154"/>
      <c r="V324" s="154"/>
      <c r="W324" s="158">
        <f>W325</f>
        <v>0</v>
      </c>
      <c r="X324" s="154"/>
      <c r="Y324" s="158">
        <f>Y325</f>
        <v>7.1000000000000002E-4</v>
      </c>
      <c r="Z324" s="154"/>
      <c r="AA324" s="159">
        <f>AA325</f>
        <v>0</v>
      </c>
      <c r="AR324" s="160" t="s">
        <v>139</v>
      </c>
      <c r="AT324" s="161" t="s">
        <v>77</v>
      </c>
      <c r="AU324" s="161" t="s">
        <v>86</v>
      </c>
      <c r="AY324" s="160" t="s">
        <v>160</v>
      </c>
      <c r="BK324" s="162">
        <f>BK325</f>
        <v>0</v>
      </c>
    </row>
    <row r="325" spans="2:65" s="1" customFormat="1" ht="16.5" customHeight="1">
      <c r="B325" s="36"/>
      <c r="C325" s="164" t="s">
        <v>518</v>
      </c>
      <c r="D325" s="164" t="s">
        <v>161</v>
      </c>
      <c r="E325" s="165" t="s">
        <v>519</v>
      </c>
      <c r="F325" s="463" t="s">
        <v>520</v>
      </c>
      <c r="G325" s="463"/>
      <c r="H325" s="463"/>
      <c r="I325" s="463"/>
      <c r="J325" s="166" t="s">
        <v>516</v>
      </c>
      <c r="K325" s="167">
        <v>1</v>
      </c>
      <c r="L325" s="464">
        <v>0</v>
      </c>
      <c r="M325" s="465"/>
      <c r="N325" s="466">
        <f>ROUND(L325*K325,3)</f>
        <v>0</v>
      </c>
      <c r="O325" s="466"/>
      <c r="P325" s="466"/>
      <c r="Q325" s="466"/>
      <c r="R325" s="38"/>
      <c r="T325" s="169" t="s">
        <v>20</v>
      </c>
      <c r="U325" s="45" t="s">
        <v>45</v>
      </c>
      <c r="V325" s="37"/>
      <c r="W325" s="170">
        <f>V325*K325</f>
        <v>0</v>
      </c>
      <c r="X325" s="170">
        <v>7.1000000000000002E-4</v>
      </c>
      <c r="Y325" s="170">
        <f>X325*K325</f>
        <v>7.1000000000000002E-4</v>
      </c>
      <c r="Z325" s="170">
        <v>0</v>
      </c>
      <c r="AA325" s="171">
        <f>Z325*K325</f>
        <v>0</v>
      </c>
      <c r="AR325" s="20" t="s">
        <v>251</v>
      </c>
      <c r="AT325" s="20" t="s">
        <v>161</v>
      </c>
      <c r="AU325" s="20" t="s">
        <v>139</v>
      </c>
      <c r="AY325" s="20" t="s">
        <v>160</v>
      </c>
      <c r="BE325" s="107">
        <f>IF(U325="základná",N325,0)</f>
        <v>0</v>
      </c>
      <c r="BF325" s="107">
        <f>IF(U325="znížená",N325,0)</f>
        <v>0</v>
      </c>
      <c r="BG325" s="107">
        <f>IF(U325="zákl. prenesená",N325,0)</f>
        <v>0</v>
      </c>
      <c r="BH325" s="107">
        <f>IF(U325="zníž. prenesená",N325,0)</f>
        <v>0</v>
      </c>
      <c r="BI325" s="107">
        <f>IF(U325="nulová",N325,0)</f>
        <v>0</v>
      </c>
      <c r="BJ325" s="20" t="s">
        <v>139</v>
      </c>
      <c r="BK325" s="172">
        <f>ROUND(L325*K325,3)</f>
        <v>0</v>
      </c>
      <c r="BL325" s="20" t="s">
        <v>251</v>
      </c>
      <c r="BM325" s="20" t="s">
        <v>521</v>
      </c>
    </row>
    <row r="326" spans="2:65" s="9" customFormat="1" ht="29.85" customHeight="1">
      <c r="B326" s="153"/>
      <c r="C326" s="154"/>
      <c r="D326" s="163" t="s">
        <v>123</v>
      </c>
      <c r="E326" s="163"/>
      <c r="F326" s="163"/>
      <c r="G326" s="163"/>
      <c r="H326" s="163"/>
      <c r="I326" s="163"/>
      <c r="J326" s="163"/>
      <c r="K326" s="163"/>
      <c r="L326" s="163"/>
      <c r="M326" s="163"/>
      <c r="N326" s="477">
        <f>BK326</f>
        <v>0</v>
      </c>
      <c r="O326" s="478"/>
      <c r="P326" s="478"/>
      <c r="Q326" s="478"/>
      <c r="R326" s="156"/>
      <c r="T326" s="157"/>
      <c r="U326" s="154"/>
      <c r="V326" s="154"/>
      <c r="W326" s="158">
        <f>W327</f>
        <v>0</v>
      </c>
      <c r="X326" s="154"/>
      <c r="Y326" s="158">
        <f>Y327</f>
        <v>2.477E-2</v>
      </c>
      <c r="Z326" s="154"/>
      <c r="AA326" s="159">
        <f>AA327</f>
        <v>0</v>
      </c>
      <c r="AR326" s="160" t="s">
        <v>139</v>
      </c>
      <c r="AT326" s="161" t="s">
        <v>77</v>
      </c>
      <c r="AU326" s="161" t="s">
        <v>86</v>
      </c>
      <c r="AY326" s="160" t="s">
        <v>160</v>
      </c>
      <c r="BK326" s="162">
        <f>BK327</f>
        <v>0</v>
      </c>
    </row>
    <row r="327" spans="2:65" s="1" customFormat="1" ht="16.5" customHeight="1">
      <c r="B327" s="36"/>
      <c r="C327" s="164" t="s">
        <v>522</v>
      </c>
      <c r="D327" s="164" t="s">
        <v>161</v>
      </c>
      <c r="E327" s="165" t="s">
        <v>523</v>
      </c>
      <c r="F327" s="463" t="s">
        <v>524</v>
      </c>
      <c r="G327" s="463"/>
      <c r="H327" s="463"/>
      <c r="I327" s="463"/>
      <c r="J327" s="166" t="s">
        <v>516</v>
      </c>
      <c r="K327" s="167">
        <v>1</v>
      </c>
      <c r="L327" s="464">
        <v>0</v>
      </c>
      <c r="M327" s="465"/>
      <c r="N327" s="466">
        <f>ROUND(L327*K327,3)</f>
        <v>0</v>
      </c>
      <c r="O327" s="466"/>
      <c r="P327" s="466"/>
      <c r="Q327" s="466"/>
      <c r="R327" s="38"/>
      <c r="T327" s="169" t="s">
        <v>20</v>
      </c>
      <c r="U327" s="45" t="s">
        <v>45</v>
      </c>
      <c r="V327" s="37"/>
      <c r="W327" s="170">
        <f>V327*K327</f>
        <v>0</v>
      </c>
      <c r="X327" s="170">
        <v>2.477E-2</v>
      </c>
      <c r="Y327" s="170">
        <f>X327*K327</f>
        <v>2.477E-2</v>
      </c>
      <c r="Z327" s="170">
        <v>0</v>
      </c>
      <c r="AA327" s="171">
        <f>Z327*K327</f>
        <v>0</v>
      </c>
      <c r="AR327" s="20" t="s">
        <v>251</v>
      </c>
      <c r="AT327" s="20" t="s">
        <v>161</v>
      </c>
      <c r="AU327" s="20" t="s">
        <v>139</v>
      </c>
      <c r="AY327" s="20" t="s">
        <v>160</v>
      </c>
      <c r="BE327" s="107">
        <f>IF(U327="základná",N327,0)</f>
        <v>0</v>
      </c>
      <c r="BF327" s="107">
        <f>IF(U327="znížená",N327,0)</f>
        <v>0</v>
      </c>
      <c r="BG327" s="107">
        <f>IF(U327="zákl. prenesená",N327,0)</f>
        <v>0</v>
      </c>
      <c r="BH327" s="107">
        <f>IF(U327="zníž. prenesená",N327,0)</f>
        <v>0</v>
      </c>
      <c r="BI327" s="107">
        <f>IF(U327="nulová",N327,0)</f>
        <v>0</v>
      </c>
      <c r="BJ327" s="20" t="s">
        <v>139</v>
      </c>
      <c r="BK327" s="172">
        <f>ROUND(L327*K327,3)</f>
        <v>0</v>
      </c>
      <c r="BL327" s="20" t="s">
        <v>251</v>
      </c>
      <c r="BM327" s="20" t="s">
        <v>525</v>
      </c>
    </row>
    <row r="328" spans="2:65" s="9" customFormat="1" ht="29.85" customHeight="1">
      <c r="B328" s="153"/>
      <c r="C328" s="154"/>
      <c r="D328" s="163" t="s">
        <v>124</v>
      </c>
      <c r="E328" s="163"/>
      <c r="F328" s="163"/>
      <c r="G328" s="163"/>
      <c r="H328" s="163"/>
      <c r="I328" s="163"/>
      <c r="J328" s="163"/>
      <c r="K328" s="163"/>
      <c r="L328" s="163"/>
      <c r="M328" s="163"/>
      <c r="N328" s="477">
        <f>BK328</f>
        <v>0</v>
      </c>
      <c r="O328" s="478"/>
      <c r="P328" s="478"/>
      <c r="Q328" s="478"/>
      <c r="R328" s="156"/>
      <c r="T328" s="157"/>
      <c r="U328" s="154"/>
      <c r="V328" s="154"/>
      <c r="W328" s="158">
        <f>SUM(W329:W348)</f>
        <v>0</v>
      </c>
      <c r="X328" s="154"/>
      <c r="Y328" s="158">
        <f>SUM(Y329:Y348)</f>
        <v>7.3347657899999996</v>
      </c>
      <c r="Z328" s="154"/>
      <c r="AA328" s="159">
        <f>SUM(AA329:AA348)</f>
        <v>0</v>
      </c>
      <c r="AR328" s="160" t="s">
        <v>139</v>
      </c>
      <c r="AT328" s="161" t="s">
        <v>77</v>
      </c>
      <c r="AU328" s="161" t="s">
        <v>86</v>
      </c>
      <c r="AY328" s="160" t="s">
        <v>160</v>
      </c>
      <c r="BK328" s="162">
        <f>SUM(BK329:BK348)</f>
        <v>0</v>
      </c>
    </row>
    <row r="329" spans="2:65" s="1" customFormat="1" ht="38.25" customHeight="1">
      <c r="B329" s="36"/>
      <c r="C329" s="164" t="s">
        <v>526</v>
      </c>
      <c r="D329" s="164" t="s">
        <v>161</v>
      </c>
      <c r="E329" s="165" t="s">
        <v>527</v>
      </c>
      <c r="F329" s="463" t="s">
        <v>528</v>
      </c>
      <c r="G329" s="463"/>
      <c r="H329" s="463"/>
      <c r="I329" s="463"/>
      <c r="J329" s="166" t="s">
        <v>182</v>
      </c>
      <c r="K329" s="167">
        <v>19.318999999999999</v>
      </c>
      <c r="L329" s="464">
        <v>0</v>
      </c>
      <c r="M329" s="465"/>
      <c r="N329" s="466">
        <f>ROUND(L329*K329,3)</f>
        <v>0</v>
      </c>
      <c r="O329" s="466"/>
      <c r="P329" s="466"/>
      <c r="Q329" s="466"/>
      <c r="R329" s="38"/>
      <c r="T329" s="169" t="s">
        <v>20</v>
      </c>
      <c r="U329" s="45" t="s">
        <v>45</v>
      </c>
      <c r="V329" s="37"/>
      <c r="W329" s="170">
        <f>V329*K329</f>
        <v>0</v>
      </c>
      <c r="X329" s="170">
        <v>4.4909999999999999E-2</v>
      </c>
      <c r="Y329" s="170">
        <f>X329*K329</f>
        <v>0.86761628999999996</v>
      </c>
      <c r="Z329" s="170">
        <v>0</v>
      </c>
      <c r="AA329" s="171">
        <f>Z329*K329</f>
        <v>0</v>
      </c>
      <c r="AR329" s="20" t="s">
        <v>251</v>
      </c>
      <c r="AT329" s="20" t="s">
        <v>161</v>
      </c>
      <c r="AU329" s="20" t="s">
        <v>139</v>
      </c>
      <c r="AY329" s="20" t="s">
        <v>160</v>
      </c>
      <c r="BE329" s="107">
        <f>IF(U329="základná",N329,0)</f>
        <v>0</v>
      </c>
      <c r="BF329" s="107">
        <f>IF(U329="znížená",N329,0)</f>
        <v>0</v>
      </c>
      <c r="BG329" s="107">
        <f>IF(U329="zákl. prenesená",N329,0)</f>
        <v>0</v>
      </c>
      <c r="BH329" s="107">
        <f>IF(U329="zníž. prenesená",N329,0)</f>
        <v>0</v>
      </c>
      <c r="BI329" s="107">
        <f>IF(U329="nulová",N329,0)</f>
        <v>0</v>
      </c>
      <c r="BJ329" s="20" t="s">
        <v>139</v>
      </c>
      <c r="BK329" s="172">
        <f>ROUND(L329*K329,3)</f>
        <v>0</v>
      </c>
      <c r="BL329" s="20" t="s">
        <v>251</v>
      </c>
      <c r="BM329" s="20" t="s">
        <v>529</v>
      </c>
    </row>
    <row r="330" spans="2:65" s="10" customFormat="1" ht="16.5" customHeight="1">
      <c r="B330" s="173"/>
      <c r="C330" s="174"/>
      <c r="D330" s="174"/>
      <c r="E330" s="175" t="s">
        <v>20</v>
      </c>
      <c r="F330" s="467" t="s">
        <v>530</v>
      </c>
      <c r="G330" s="468"/>
      <c r="H330" s="468"/>
      <c r="I330" s="468"/>
      <c r="J330" s="174"/>
      <c r="K330" s="176">
        <v>19.318999999999999</v>
      </c>
      <c r="L330" s="174"/>
      <c r="M330" s="174"/>
      <c r="N330" s="174"/>
      <c r="O330" s="174"/>
      <c r="P330" s="174"/>
      <c r="Q330" s="174"/>
      <c r="R330" s="177"/>
      <c r="T330" s="178"/>
      <c r="U330" s="174"/>
      <c r="V330" s="174"/>
      <c r="W330" s="174"/>
      <c r="X330" s="174"/>
      <c r="Y330" s="174"/>
      <c r="Z330" s="174"/>
      <c r="AA330" s="179"/>
      <c r="AT330" s="180" t="s">
        <v>168</v>
      </c>
      <c r="AU330" s="180" t="s">
        <v>139</v>
      </c>
      <c r="AV330" s="10" t="s">
        <v>139</v>
      </c>
      <c r="AW330" s="10" t="s">
        <v>34</v>
      </c>
      <c r="AX330" s="10" t="s">
        <v>78</v>
      </c>
      <c r="AY330" s="180" t="s">
        <v>160</v>
      </c>
    </row>
    <row r="331" spans="2:65" s="11" customFormat="1" ht="16.5" customHeight="1">
      <c r="B331" s="181"/>
      <c r="C331" s="182"/>
      <c r="D331" s="182"/>
      <c r="E331" s="183" t="s">
        <v>20</v>
      </c>
      <c r="F331" s="469" t="s">
        <v>169</v>
      </c>
      <c r="G331" s="470"/>
      <c r="H331" s="470"/>
      <c r="I331" s="470"/>
      <c r="J331" s="182"/>
      <c r="K331" s="184">
        <v>19.318999999999999</v>
      </c>
      <c r="L331" s="182"/>
      <c r="M331" s="182"/>
      <c r="N331" s="182"/>
      <c r="O331" s="182"/>
      <c r="P331" s="182"/>
      <c r="Q331" s="182"/>
      <c r="R331" s="185"/>
      <c r="T331" s="186"/>
      <c r="U331" s="182"/>
      <c r="V331" s="182"/>
      <c r="W331" s="182"/>
      <c r="X331" s="182"/>
      <c r="Y331" s="182"/>
      <c r="Z331" s="182"/>
      <c r="AA331" s="187"/>
      <c r="AT331" s="188" t="s">
        <v>168</v>
      </c>
      <c r="AU331" s="188" t="s">
        <v>139</v>
      </c>
      <c r="AV331" s="11" t="s">
        <v>165</v>
      </c>
      <c r="AW331" s="11" t="s">
        <v>34</v>
      </c>
      <c r="AX331" s="11" t="s">
        <v>86</v>
      </c>
      <c r="AY331" s="188" t="s">
        <v>160</v>
      </c>
    </row>
    <row r="332" spans="2:65" s="1" customFormat="1" ht="38.25" customHeight="1">
      <c r="B332" s="36"/>
      <c r="C332" s="164" t="s">
        <v>531</v>
      </c>
      <c r="D332" s="164" t="s">
        <v>161</v>
      </c>
      <c r="E332" s="165" t="s">
        <v>532</v>
      </c>
      <c r="F332" s="463" t="s">
        <v>533</v>
      </c>
      <c r="G332" s="463"/>
      <c r="H332" s="463"/>
      <c r="I332" s="463"/>
      <c r="J332" s="166" t="s">
        <v>182</v>
      </c>
      <c r="K332" s="167">
        <v>159.173</v>
      </c>
      <c r="L332" s="464">
        <v>0</v>
      </c>
      <c r="M332" s="465"/>
      <c r="N332" s="466">
        <f>ROUND(L332*K332,3)</f>
        <v>0</v>
      </c>
      <c r="O332" s="466"/>
      <c r="P332" s="466"/>
      <c r="Q332" s="466"/>
      <c r="R332" s="38"/>
      <c r="T332" s="169" t="s">
        <v>20</v>
      </c>
      <c r="U332" s="45" t="s">
        <v>45</v>
      </c>
      <c r="V332" s="37"/>
      <c r="W332" s="170">
        <f>V332*K332</f>
        <v>0</v>
      </c>
      <c r="X332" s="170">
        <v>3.6600000000000001E-2</v>
      </c>
      <c r="Y332" s="170">
        <f>X332*K332</f>
        <v>5.8257317999999998</v>
      </c>
      <c r="Z332" s="170">
        <v>0</v>
      </c>
      <c r="AA332" s="171">
        <f>Z332*K332</f>
        <v>0</v>
      </c>
      <c r="AR332" s="20" t="s">
        <v>251</v>
      </c>
      <c r="AT332" s="20" t="s">
        <v>161</v>
      </c>
      <c r="AU332" s="20" t="s">
        <v>139</v>
      </c>
      <c r="AY332" s="20" t="s">
        <v>160</v>
      </c>
      <c r="BE332" s="107">
        <f>IF(U332="základná",N332,0)</f>
        <v>0</v>
      </c>
      <c r="BF332" s="107">
        <f>IF(U332="znížená",N332,0)</f>
        <v>0</v>
      </c>
      <c r="BG332" s="107">
        <f>IF(U332="zákl. prenesená",N332,0)</f>
        <v>0</v>
      </c>
      <c r="BH332" s="107">
        <f>IF(U332="zníž. prenesená",N332,0)</f>
        <v>0</v>
      </c>
      <c r="BI332" s="107">
        <f>IF(U332="nulová",N332,0)</f>
        <v>0</v>
      </c>
      <c r="BJ332" s="20" t="s">
        <v>139</v>
      </c>
      <c r="BK332" s="172">
        <f>ROUND(L332*K332,3)</f>
        <v>0</v>
      </c>
      <c r="BL332" s="20" t="s">
        <v>251</v>
      </c>
      <c r="BM332" s="20" t="s">
        <v>534</v>
      </c>
    </row>
    <row r="333" spans="2:65" s="10" customFormat="1" ht="16.5" customHeight="1">
      <c r="B333" s="173"/>
      <c r="C333" s="174"/>
      <c r="D333" s="174"/>
      <c r="E333" s="175" t="s">
        <v>20</v>
      </c>
      <c r="F333" s="467" t="s">
        <v>535</v>
      </c>
      <c r="G333" s="468"/>
      <c r="H333" s="468"/>
      <c r="I333" s="468"/>
      <c r="J333" s="174"/>
      <c r="K333" s="176">
        <v>19.795999999999999</v>
      </c>
      <c r="L333" s="174"/>
      <c r="M333" s="174"/>
      <c r="N333" s="174"/>
      <c r="O333" s="174"/>
      <c r="P333" s="174"/>
      <c r="Q333" s="174"/>
      <c r="R333" s="177"/>
      <c r="T333" s="178"/>
      <c r="U333" s="174"/>
      <c r="V333" s="174"/>
      <c r="W333" s="174"/>
      <c r="X333" s="174"/>
      <c r="Y333" s="174"/>
      <c r="Z333" s="174"/>
      <c r="AA333" s="179"/>
      <c r="AT333" s="180" t="s">
        <v>168</v>
      </c>
      <c r="AU333" s="180" t="s">
        <v>139</v>
      </c>
      <c r="AV333" s="10" t="s">
        <v>139</v>
      </c>
      <c r="AW333" s="10" t="s">
        <v>34</v>
      </c>
      <c r="AX333" s="10" t="s">
        <v>78</v>
      </c>
      <c r="AY333" s="180" t="s">
        <v>160</v>
      </c>
    </row>
    <row r="334" spans="2:65" s="10" customFormat="1" ht="16.5" customHeight="1">
      <c r="B334" s="173"/>
      <c r="C334" s="174"/>
      <c r="D334" s="174"/>
      <c r="E334" s="175" t="s">
        <v>20</v>
      </c>
      <c r="F334" s="471" t="s">
        <v>536</v>
      </c>
      <c r="G334" s="472"/>
      <c r="H334" s="472"/>
      <c r="I334" s="472"/>
      <c r="J334" s="174"/>
      <c r="K334" s="176">
        <v>16.512</v>
      </c>
      <c r="L334" s="174"/>
      <c r="M334" s="174"/>
      <c r="N334" s="174"/>
      <c r="O334" s="174"/>
      <c r="P334" s="174"/>
      <c r="Q334" s="174"/>
      <c r="R334" s="177"/>
      <c r="T334" s="178"/>
      <c r="U334" s="174"/>
      <c r="V334" s="174"/>
      <c r="W334" s="174"/>
      <c r="X334" s="174"/>
      <c r="Y334" s="174"/>
      <c r="Z334" s="174"/>
      <c r="AA334" s="179"/>
      <c r="AT334" s="180" t="s">
        <v>168</v>
      </c>
      <c r="AU334" s="180" t="s">
        <v>139</v>
      </c>
      <c r="AV334" s="10" t="s">
        <v>139</v>
      </c>
      <c r="AW334" s="10" t="s">
        <v>34</v>
      </c>
      <c r="AX334" s="10" t="s">
        <v>78</v>
      </c>
      <c r="AY334" s="180" t="s">
        <v>160</v>
      </c>
    </row>
    <row r="335" spans="2:65" s="10" customFormat="1" ht="16.5" customHeight="1">
      <c r="B335" s="173"/>
      <c r="C335" s="174"/>
      <c r="D335" s="174"/>
      <c r="E335" s="175" t="s">
        <v>20</v>
      </c>
      <c r="F335" s="471" t="s">
        <v>537</v>
      </c>
      <c r="G335" s="472"/>
      <c r="H335" s="472"/>
      <c r="I335" s="472"/>
      <c r="J335" s="174"/>
      <c r="K335" s="176">
        <v>47.404000000000003</v>
      </c>
      <c r="L335" s="174"/>
      <c r="M335" s="174"/>
      <c r="N335" s="174"/>
      <c r="O335" s="174"/>
      <c r="P335" s="174"/>
      <c r="Q335" s="174"/>
      <c r="R335" s="177"/>
      <c r="T335" s="178"/>
      <c r="U335" s="174"/>
      <c r="V335" s="174"/>
      <c r="W335" s="174"/>
      <c r="X335" s="174"/>
      <c r="Y335" s="174"/>
      <c r="Z335" s="174"/>
      <c r="AA335" s="179"/>
      <c r="AT335" s="180" t="s">
        <v>168</v>
      </c>
      <c r="AU335" s="180" t="s">
        <v>139</v>
      </c>
      <c r="AV335" s="10" t="s">
        <v>139</v>
      </c>
      <c r="AW335" s="10" t="s">
        <v>34</v>
      </c>
      <c r="AX335" s="10" t="s">
        <v>78</v>
      </c>
      <c r="AY335" s="180" t="s">
        <v>160</v>
      </c>
    </row>
    <row r="336" spans="2:65" s="10" customFormat="1" ht="16.5" customHeight="1">
      <c r="B336" s="173"/>
      <c r="C336" s="174"/>
      <c r="D336" s="174"/>
      <c r="E336" s="175" t="s">
        <v>20</v>
      </c>
      <c r="F336" s="471" t="s">
        <v>538</v>
      </c>
      <c r="G336" s="472"/>
      <c r="H336" s="472"/>
      <c r="I336" s="472"/>
      <c r="J336" s="174"/>
      <c r="K336" s="176">
        <v>-8.077</v>
      </c>
      <c r="L336" s="174"/>
      <c r="M336" s="174"/>
      <c r="N336" s="174"/>
      <c r="O336" s="174"/>
      <c r="P336" s="174"/>
      <c r="Q336" s="174"/>
      <c r="R336" s="177"/>
      <c r="T336" s="178"/>
      <c r="U336" s="174"/>
      <c r="V336" s="174"/>
      <c r="W336" s="174"/>
      <c r="X336" s="174"/>
      <c r="Y336" s="174"/>
      <c r="Z336" s="174"/>
      <c r="AA336" s="179"/>
      <c r="AT336" s="180" t="s">
        <v>168</v>
      </c>
      <c r="AU336" s="180" t="s">
        <v>139</v>
      </c>
      <c r="AV336" s="10" t="s">
        <v>139</v>
      </c>
      <c r="AW336" s="10" t="s">
        <v>34</v>
      </c>
      <c r="AX336" s="10" t="s">
        <v>78</v>
      </c>
      <c r="AY336" s="180" t="s">
        <v>160</v>
      </c>
    </row>
    <row r="337" spans="2:65" s="10" customFormat="1" ht="16.5" customHeight="1">
      <c r="B337" s="173"/>
      <c r="C337" s="174"/>
      <c r="D337" s="174"/>
      <c r="E337" s="175" t="s">
        <v>20</v>
      </c>
      <c r="F337" s="471" t="s">
        <v>539</v>
      </c>
      <c r="G337" s="472"/>
      <c r="H337" s="472"/>
      <c r="I337" s="472"/>
      <c r="J337" s="174"/>
      <c r="K337" s="176">
        <v>39.200000000000003</v>
      </c>
      <c r="L337" s="174"/>
      <c r="M337" s="174"/>
      <c r="N337" s="174"/>
      <c r="O337" s="174"/>
      <c r="P337" s="174"/>
      <c r="Q337" s="174"/>
      <c r="R337" s="177"/>
      <c r="T337" s="178"/>
      <c r="U337" s="174"/>
      <c r="V337" s="174"/>
      <c r="W337" s="174"/>
      <c r="X337" s="174"/>
      <c r="Y337" s="174"/>
      <c r="Z337" s="174"/>
      <c r="AA337" s="179"/>
      <c r="AT337" s="180" t="s">
        <v>168</v>
      </c>
      <c r="AU337" s="180" t="s">
        <v>139</v>
      </c>
      <c r="AV337" s="10" t="s">
        <v>139</v>
      </c>
      <c r="AW337" s="10" t="s">
        <v>34</v>
      </c>
      <c r="AX337" s="10" t="s">
        <v>78</v>
      </c>
      <c r="AY337" s="180" t="s">
        <v>160</v>
      </c>
    </row>
    <row r="338" spans="2:65" s="10" customFormat="1" ht="16.5" customHeight="1">
      <c r="B338" s="173"/>
      <c r="C338" s="174"/>
      <c r="D338" s="174"/>
      <c r="E338" s="175" t="s">
        <v>20</v>
      </c>
      <c r="F338" s="471" t="s">
        <v>540</v>
      </c>
      <c r="G338" s="472"/>
      <c r="H338" s="472"/>
      <c r="I338" s="472"/>
      <c r="J338" s="174"/>
      <c r="K338" s="176">
        <v>24.295999999999999</v>
      </c>
      <c r="L338" s="174"/>
      <c r="M338" s="174"/>
      <c r="N338" s="174"/>
      <c r="O338" s="174"/>
      <c r="P338" s="174"/>
      <c r="Q338" s="174"/>
      <c r="R338" s="177"/>
      <c r="T338" s="178"/>
      <c r="U338" s="174"/>
      <c r="V338" s="174"/>
      <c r="W338" s="174"/>
      <c r="X338" s="174"/>
      <c r="Y338" s="174"/>
      <c r="Z338" s="174"/>
      <c r="AA338" s="179"/>
      <c r="AT338" s="180" t="s">
        <v>168</v>
      </c>
      <c r="AU338" s="180" t="s">
        <v>139</v>
      </c>
      <c r="AV338" s="10" t="s">
        <v>139</v>
      </c>
      <c r="AW338" s="10" t="s">
        <v>34</v>
      </c>
      <c r="AX338" s="10" t="s">
        <v>78</v>
      </c>
      <c r="AY338" s="180" t="s">
        <v>160</v>
      </c>
    </row>
    <row r="339" spans="2:65" s="10" customFormat="1" ht="16.5" customHeight="1">
      <c r="B339" s="173"/>
      <c r="C339" s="174"/>
      <c r="D339" s="174"/>
      <c r="E339" s="175" t="s">
        <v>20</v>
      </c>
      <c r="F339" s="471" t="s">
        <v>541</v>
      </c>
      <c r="G339" s="472"/>
      <c r="H339" s="472"/>
      <c r="I339" s="472"/>
      <c r="J339" s="174"/>
      <c r="K339" s="176">
        <v>20.042000000000002</v>
      </c>
      <c r="L339" s="174"/>
      <c r="M339" s="174"/>
      <c r="N339" s="174"/>
      <c r="O339" s="174"/>
      <c r="P339" s="174"/>
      <c r="Q339" s="174"/>
      <c r="R339" s="177"/>
      <c r="T339" s="178"/>
      <c r="U339" s="174"/>
      <c r="V339" s="174"/>
      <c r="W339" s="174"/>
      <c r="X339" s="174"/>
      <c r="Y339" s="174"/>
      <c r="Z339" s="174"/>
      <c r="AA339" s="179"/>
      <c r="AT339" s="180" t="s">
        <v>168</v>
      </c>
      <c r="AU339" s="180" t="s">
        <v>139</v>
      </c>
      <c r="AV339" s="10" t="s">
        <v>139</v>
      </c>
      <c r="AW339" s="10" t="s">
        <v>34</v>
      </c>
      <c r="AX339" s="10" t="s">
        <v>78</v>
      </c>
      <c r="AY339" s="180" t="s">
        <v>160</v>
      </c>
    </row>
    <row r="340" spans="2:65" s="11" customFormat="1" ht="16.5" customHeight="1">
      <c r="B340" s="181"/>
      <c r="C340" s="182"/>
      <c r="D340" s="182"/>
      <c r="E340" s="183" t="s">
        <v>20</v>
      </c>
      <c r="F340" s="469" t="s">
        <v>169</v>
      </c>
      <c r="G340" s="470"/>
      <c r="H340" s="470"/>
      <c r="I340" s="470"/>
      <c r="J340" s="182"/>
      <c r="K340" s="184">
        <v>159.173</v>
      </c>
      <c r="L340" s="182"/>
      <c r="M340" s="182"/>
      <c r="N340" s="182"/>
      <c r="O340" s="182"/>
      <c r="P340" s="182"/>
      <c r="Q340" s="182"/>
      <c r="R340" s="185"/>
      <c r="T340" s="186"/>
      <c r="U340" s="182"/>
      <c r="V340" s="182"/>
      <c r="W340" s="182"/>
      <c r="X340" s="182"/>
      <c r="Y340" s="182"/>
      <c r="Z340" s="182"/>
      <c r="AA340" s="187"/>
      <c r="AT340" s="188" t="s">
        <v>168</v>
      </c>
      <c r="AU340" s="188" t="s">
        <v>139</v>
      </c>
      <c r="AV340" s="11" t="s">
        <v>165</v>
      </c>
      <c r="AW340" s="11" t="s">
        <v>34</v>
      </c>
      <c r="AX340" s="11" t="s">
        <v>86</v>
      </c>
      <c r="AY340" s="188" t="s">
        <v>160</v>
      </c>
    </row>
    <row r="341" spans="2:65" s="1" customFormat="1" ht="38.25" customHeight="1">
      <c r="B341" s="36"/>
      <c r="C341" s="164" t="s">
        <v>542</v>
      </c>
      <c r="D341" s="164" t="s">
        <v>161</v>
      </c>
      <c r="E341" s="165" t="s">
        <v>543</v>
      </c>
      <c r="F341" s="463" t="s">
        <v>544</v>
      </c>
      <c r="G341" s="463"/>
      <c r="H341" s="463"/>
      <c r="I341" s="463"/>
      <c r="J341" s="166" t="s">
        <v>182</v>
      </c>
      <c r="K341" s="167">
        <v>38.130000000000003</v>
      </c>
      <c r="L341" s="464">
        <v>0</v>
      </c>
      <c r="M341" s="465"/>
      <c r="N341" s="466">
        <f>ROUND(L341*K341,3)</f>
        <v>0</v>
      </c>
      <c r="O341" s="466"/>
      <c r="P341" s="466"/>
      <c r="Q341" s="466"/>
      <c r="R341" s="38"/>
      <c r="T341" s="169" t="s">
        <v>20</v>
      </c>
      <c r="U341" s="45" t="s">
        <v>45</v>
      </c>
      <c r="V341" s="37"/>
      <c r="W341" s="170">
        <f>V341*K341</f>
        <v>0</v>
      </c>
      <c r="X341" s="170">
        <v>1.329E-2</v>
      </c>
      <c r="Y341" s="170">
        <f>X341*K341</f>
        <v>0.50674770000000002</v>
      </c>
      <c r="Z341" s="170">
        <v>0</v>
      </c>
      <c r="AA341" s="171">
        <f>Z341*K341</f>
        <v>0</v>
      </c>
      <c r="AR341" s="20" t="s">
        <v>251</v>
      </c>
      <c r="AT341" s="20" t="s">
        <v>161</v>
      </c>
      <c r="AU341" s="20" t="s">
        <v>139</v>
      </c>
      <c r="AY341" s="20" t="s">
        <v>160</v>
      </c>
      <c r="BE341" s="107">
        <f>IF(U341="základná",N341,0)</f>
        <v>0</v>
      </c>
      <c r="BF341" s="107">
        <f>IF(U341="znížená",N341,0)</f>
        <v>0</v>
      </c>
      <c r="BG341" s="107">
        <f>IF(U341="zákl. prenesená",N341,0)</f>
        <v>0</v>
      </c>
      <c r="BH341" s="107">
        <f>IF(U341="zníž. prenesená",N341,0)</f>
        <v>0</v>
      </c>
      <c r="BI341" s="107">
        <f>IF(U341="nulová",N341,0)</f>
        <v>0</v>
      </c>
      <c r="BJ341" s="20" t="s">
        <v>139</v>
      </c>
      <c r="BK341" s="172">
        <f>ROUND(L341*K341,3)</f>
        <v>0</v>
      </c>
      <c r="BL341" s="20" t="s">
        <v>251</v>
      </c>
      <c r="BM341" s="20" t="s">
        <v>545</v>
      </c>
    </row>
    <row r="342" spans="2:65" s="10" customFormat="1" ht="25.5" customHeight="1">
      <c r="B342" s="173"/>
      <c r="C342" s="174"/>
      <c r="D342" s="174"/>
      <c r="E342" s="175" t="s">
        <v>20</v>
      </c>
      <c r="F342" s="467" t="s">
        <v>546</v>
      </c>
      <c r="G342" s="468"/>
      <c r="H342" s="468"/>
      <c r="I342" s="468"/>
      <c r="J342" s="174"/>
      <c r="K342" s="176">
        <v>14.53</v>
      </c>
      <c r="L342" s="174"/>
      <c r="M342" s="174"/>
      <c r="N342" s="174"/>
      <c r="O342" s="174"/>
      <c r="P342" s="174"/>
      <c r="Q342" s="174"/>
      <c r="R342" s="177"/>
      <c r="T342" s="178"/>
      <c r="U342" s="174"/>
      <c r="V342" s="174"/>
      <c r="W342" s="174"/>
      <c r="X342" s="174"/>
      <c r="Y342" s="174"/>
      <c r="Z342" s="174"/>
      <c r="AA342" s="179"/>
      <c r="AT342" s="180" t="s">
        <v>168</v>
      </c>
      <c r="AU342" s="180" t="s">
        <v>139</v>
      </c>
      <c r="AV342" s="10" t="s">
        <v>139</v>
      </c>
      <c r="AW342" s="10" t="s">
        <v>34</v>
      </c>
      <c r="AX342" s="10" t="s">
        <v>78</v>
      </c>
      <c r="AY342" s="180" t="s">
        <v>160</v>
      </c>
    </row>
    <row r="343" spans="2:65" s="10" customFormat="1" ht="25.5" customHeight="1">
      <c r="B343" s="173"/>
      <c r="C343" s="174"/>
      <c r="D343" s="174"/>
      <c r="E343" s="175" t="s">
        <v>20</v>
      </c>
      <c r="F343" s="471" t="s">
        <v>547</v>
      </c>
      <c r="G343" s="472"/>
      <c r="H343" s="472"/>
      <c r="I343" s="472"/>
      <c r="J343" s="174"/>
      <c r="K343" s="176">
        <v>12.99</v>
      </c>
      <c r="L343" s="174"/>
      <c r="M343" s="174"/>
      <c r="N343" s="174"/>
      <c r="O343" s="174"/>
      <c r="P343" s="174"/>
      <c r="Q343" s="174"/>
      <c r="R343" s="177"/>
      <c r="T343" s="178"/>
      <c r="U343" s="174"/>
      <c r="V343" s="174"/>
      <c r="W343" s="174"/>
      <c r="X343" s="174"/>
      <c r="Y343" s="174"/>
      <c r="Z343" s="174"/>
      <c r="AA343" s="179"/>
      <c r="AT343" s="180" t="s">
        <v>168</v>
      </c>
      <c r="AU343" s="180" t="s">
        <v>139</v>
      </c>
      <c r="AV343" s="10" t="s">
        <v>139</v>
      </c>
      <c r="AW343" s="10" t="s">
        <v>34</v>
      </c>
      <c r="AX343" s="10" t="s">
        <v>78</v>
      </c>
      <c r="AY343" s="180" t="s">
        <v>160</v>
      </c>
    </row>
    <row r="344" spans="2:65" s="10" customFormat="1" ht="25.5" customHeight="1">
      <c r="B344" s="173"/>
      <c r="C344" s="174"/>
      <c r="D344" s="174"/>
      <c r="E344" s="175" t="s">
        <v>20</v>
      </c>
      <c r="F344" s="471" t="s">
        <v>548</v>
      </c>
      <c r="G344" s="472"/>
      <c r="H344" s="472"/>
      <c r="I344" s="472"/>
      <c r="J344" s="174"/>
      <c r="K344" s="176">
        <v>10.61</v>
      </c>
      <c r="L344" s="174"/>
      <c r="M344" s="174"/>
      <c r="N344" s="174"/>
      <c r="O344" s="174"/>
      <c r="P344" s="174"/>
      <c r="Q344" s="174"/>
      <c r="R344" s="177"/>
      <c r="T344" s="178"/>
      <c r="U344" s="174"/>
      <c r="V344" s="174"/>
      <c r="W344" s="174"/>
      <c r="X344" s="174"/>
      <c r="Y344" s="174"/>
      <c r="Z344" s="174"/>
      <c r="AA344" s="179"/>
      <c r="AT344" s="180" t="s">
        <v>168</v>
      </c>
      <c r="AU344" s="180" t="s">
        <v>139</v>
      </c>
      <c r="AV344" s="10" t="s">
        <v>139</v>
      </c>
      <c r="AW344" s="10" t="s">
        <v>34</v>
      </c>
      <c r="AX344" s="10" t="s">
        <v>78</v>
      </c>
      <c r="AY344" s="180" t="s">
        <v>160</v>
      </c>
    </row>
    <row r="345" spans="2:65" s="11" customFormat="1" ht="16.5" customHeight="1">
      <c r="B345" s="181"/>
      <c r="C345" s="182"/>
      <c r="D345" s="182"/>
      <c r="E345" s="183" t="s">
        <v>20</v>
      </c>
      <c r="F345" s="469" t="s">
        <v>169</v>
      </c>
      <c r="G345" s="470"/>
      <c r="H345" s="470"/>
      <c r="I345" s="470"/>
      <c r="J345" s="182"/>
      <c r="K345" s="184">
        <v>38.130000000000003</v>
      </c>
      <c r="L345" s="182"/>
      <c r="M345" s="182"/>
      <c r="N345" s="182"/>
      <c r="O345" s="182"/>
      <c r="P345" s="182"/>
      <c r="Q345" s="182"/>
      <c r="R345" s="185"/>
      <c r="T345" s="186"/>
      <c r="U345" s="182"/>
      <c r="V345" s="182"/>
      <c r="W345" s="182"/>
      <c r="X345" s="182"/>
      <c r="Y345" s="182"/>
      <c r="Z345" s="182"/>
      <c r="AA345" s="187"/>
      <c r="AT345" s="188" t="s">
        <v>168</v>
      </c>
      <c r="AU345" s="188" t="s">
        <v>139</v>
      </c>
      <c r="AV345" s="11" t="s">
        <v>165</v>
      </c>
      <c r="AW345" s="11" t="s">
        <v>34</v>
      </c>
      <c r="AX345" s="11" t="s">
        <v>86</v>
      </c>
      <c r="AY345" s="188" t="s">
        <v>160</v>
      </c>
    </row>
    <row r="346" spans="2:65" s="1" customFormat="1" ht="38.25" customHeight="1">
      <c r="B346" s="36"/>
      <c r="C346" s="164" t="s">
        <v>549</v>
      </c>
      <c r="D346" s="164" t="s">
        <v>161</v>
      </c>
      <c r="E346" s="165" t="s">
        <v>550</v>
      </c>
      <c r="F346" s="463" t="s">
        <v>551</v>
      </c>
      <c r="G346" s="463"/>
      <c r="H346" s="463"/>
      <c r="I346" s="463"/>
      <c r="J346" s="166" t="s">
        <v>312</v>
      </c>
      <c r="K346" s="167">
        <v>5</v>
      </c>
      <c r="L346" s="464">
        <v>0</v>
      </c>
      <c r="M346" s="465"/>
      <c r="N346" s="466">
        <f>ROUND(L346*K346,3)</f>
        <v>0</v>
      </c>
      <c r="O346" s="466"/>
      <c r="P346" s="466"/>
      <c r="Q346" s="466"/>
      <c r="R346" s="38"/>
      <c r="T346" s="169" t="s">
        <v>20</v>
      </c>
      <c r="U346" s="45" t="s">
        <v>45</v>
      </c>
      <c r="V346" s="37"/>
      <c r="W346" s="170">
        <f>V346*K346</f>
        <v>0</v>
      </c>
      <c r="X346" s="170">
        <v>1.917E-2</v>
      </c>
      <c r="Y346" s="170">
        <f>X346*K346</f>
        <v>9.5849999999999991E-2</v>
      </c>
      <c r="Z346" s="170">
        <v>0</v>
      </c>
      <c r="AA346" s="171">
        <f>Z346*K346</f>
        <v>0</v>
      </c>
      <c r="AR346" s="20" t="s">
        <v>251</v>
      </c>
      <c r="AT346" s="20" t="s">
        <v>161</v>
      </c>
      <c r="AU346" s="20" t="s">
        <v>139</v>
      </c>
      <c r="AY346" s="20" t="s">
        <v>160</v>
      </c>
      <c r="BE346" s="107">
        <f>IF(U346="základná",N346,0)</f>
        <v>0</v>
      </c>
      <c r="BF346" s="107">
        <f>IF(U346="znížená",N346,0)</f>
        <v>0</v>
      </c>
      <c r="BG346" s="107">
        <f>IF(U346="zákl. prenesená",N346,0)</f>
        <v>0</v>
      </c>
      <c r="BH346" s="107">
        <f>IF(U346="zníž. prenesená",N346,0)</f>
        <v>0</v>
      </c>
      <c r="BI346" s="107">
        <f>IF(U346="nulová",N346,0)</f>
        <v>0</v>
      </c>
      <c r="BJ346" s="20" t="s">
        <v>139</v>
      </c>
      <c r="BK346" s="172">
        <f>ROUND(L346*K346,3)</f>
        <v>0</v>
      </c>
      <c r="BL346" s="20" t="s">
        <v>251</v>
      </c>
      <c r="BM346" s="20" t="s">
        <v>552</v>
      </c>
    </row>
    <row r="347" spans="2:65" s="1" customFormat="1" ht="38.25" customHeight="1">
      <c r="B347" s="36"/>
      <c r="C347" s="164" t="s">
        <v>553</v>
      </c>
      <c r="D347" s="164" t="s">
        <v>161</v>
      </c>
      <c r="E347" s="165" t="s">
        <v>554</v>
      </c>
      <c r="F347" s="463" t="s">
        <v>555</v>
      </c>
      <c r="G347" s="463"/>
      <c r="H347" s="463"/>
      <c r="I347" s="463"/>
      <c r="J347" s="166" t="s">
        <v>312</v>
      </c>
      <c r="K347" s="167">
        <v>2</v>
      </c>
      <c r="L347" s="464">
        <v>0</v>
      </c>
      <c r="M347" s="465"/>
      <c r="N347" s="466">
        <f>ROUND(L347*K347,3)</f>
        <v>0</v>
      </c>
      <c r="O347" s="466"/>
      <c r="P347" s="466"/>
      <c r="Q347" s="466"/>
      <c r="R347" s="38"/>
      <c r="T347" s="169" t="s">
        <v>20</v>
      </c>
      <c r="U347" s="45" t="s">
        <v>45</v>
      </c>
      <c r="V347" s="37"/>
      <c r="W347" s="170">
        <f>V347*K347</f>
        <v>0</v>
      </c>
      <c r="X347" s="170">
        <v>1.941E-2</v>
      </c>
      <c r="Y347" s="170">
        <f>X347*K347</f>
        <v>3.882E-2</v>
      </c>
      <c r="Z347" s="170">
        <v>0</v>
      </c>
      <c r="AA347" s="171">
        <f>Z347*K347</f>
        <v>0</v>
      </c>
      <c r="AR347" s="20" t="s">
        <v>251</v>
      </c>
      <c r="AT347" s="20" t="s">
        <v>161</v>
      </c>
      <c r="AU347" s="20" t="s">
        <v>139</v>
      </c>
      <c r="AY347" s="20" t="s">
        <v>160</v>
      </c>
      <c r="BE347" s="107">
        <f>IF(U347="základná",N347,0)</f>
        <v>0</v>
      </c>
      <c r="BF347" s="107">
        <f>IF(U347="znížená",N347,0)</f>
        <v>0</v>
      </c>
      <c r="BG347" s="107">
        <f>IF(U347="zákl. prenesená",N347,0)</f>
        <v>0</v>
      </c>
      <c r="BH347" s="107">
        <f>IF(U347="zníž. prenesená",N347,0)</f>
        <v>0</v>
      </c>
      <c r="BI347" s="107">
        <f>IF(U347="nulová",N347,0)</f>
        <v>0</v>
      </c>
      <c r="BJ347" s="20" t="s">
        <v>139</v>
      </c>
      <c r="BK347" s="172">
        <f>ROUND(L347*K347,3)</f>
        <v>0</v>
      </c>
      <c r="BL347" s="20" t="s">
        <v>251</v>
      </c>
      <c r="BM347" s="20" t="s">
        <v>556</v>
      </c>
    </row>
    <row r="348" spans="2:65" s="1" customFormat="1" ht="38.25" customHeight="1">
      <c r="B348" s="36"/>
      <c r="C348" s="164" t="s">
        <v>557</v>
      </c>
      <c r="D348" s="164" t="s">
        <v>161</v>
      </c>
      <c r="E348" s="165" t="s">
        <v>558</v>
      </c>
      <c r="F348" s="463" t="s">
        <v>559</v>
      </c>
      <c r="G348" s="463"/>
      <c r="H348" s="463"/>
      <c r="I348" s="463"/>
      <c r="J348" s="166" t="s">
        <v>414</v>
      </c>
      <c r="K348" s="168">
        <v>0</v>
      </c>
      <c r="L348" s="464">
        <v>0</v>
      </c>
      <c r="M348" s="465"/>
      <c r="N348" s="466">
        <f>ROUND(L348*K348,3)</f>
        <v>0</v>
      </c>
      <c r="O348" s="466"/>
      <c r="P348" s="466"/>
      <c r="Q348" s="466"/>
      <c r="R348" s="38"/>
      <c r="T348" s="169" t="s">
        <v>20</v>
      </c>
      <c r="U348" s="45" t="s">
        <v>45</v>
      </c>
      <c r="V348" s="37"/>
      <c r="W348" s="170">
        <f>V348*K348</f>
        <v>0</v>
      </c>
      <c r="X348" s="170">
        <v>0</v>
      </c>
      <c r="Y348" s="170">
        <f>X348*K348</f>
        <v>0</v>
      </c>
      <c r="Z348" s="170">
        <v>0</v>
      </c>
      <c r="AA348" s="171">
        <f>Z348*K348</f>
        <v>0</v>
      </c>
      <c r="AR348" s="20" t="s">
        <v>251</v>
      </c>
      <c r="AT348" s="20" t="s">
        <v>161</v>
      </c>
      <c r="AU348" s="20" t="s">
        <v>139</v>
      </c>
      <c r="AY348" s="20" t="s">
        <v>160</v>
      </c>
      <c r="BE348" s="107">
        <f>IF(U348="základná",N348,0)</f>
        <v>0</v>
      </c>
      <c r="BF348" s="107">
        <f>IF(U348="znížená",N348,0)</f>
        <v>0</v>
      </c>
      <c r="BG348" s="107">
        <f>IF(U348="zákl. prenesená",N348,0)</f>
        <v>0</v>
      </c>
      <c r="BH348" s="107">
        <f>IF(U348="zníž. prenesená",N348,0)</f>
        <v>0</v>
      </c>
      <c r="BI348" s="107">
        <f>IF(U348="nulová",N348,0)</f>
        <v>0</v>
      </c>
      <c r="BJ348" s="20" t="s">
        <v>139</v>
      </c>
      <c r="BK348" s="172">
        <f>ROUND(L348*K348,3)</f>
        <v>0</v>
      </c>
      <c r="BL348" s="20" t="s">
        <v>251</v>
      </c>
      <c r="BM348" s="20" t="s">
        <v>560</v>
      </c>
    </row>
    <row r="349" spans="2:65" s="9" customFormat="1" ht="29.85" customHeight="1">
      <c r="B349" s="153"/>
      <c r="C349" s="154"/>
      <c r="D349" s="163" t="s">
        <v>125</v>
      </c>
      <c r="E349" s="163"/>
      <c r="F349" s="163"/>
      <c r="G349" s="163"/>
      <c r="H349" s="163"/>
      <c r="I349" s="163"/>
      <c r="J349" s="163"/>
      <c r="K349" s="163"/>
      <c r="L349" s="163"/>
      <c r="M349" s="163"/>
      <c r="N349" s="477">
        <f>BK349</f>
        <v>0</v>
      </c>
      <c r="O349" s="478"/>
      <c r="P349" s="478"/>
      <c r="Q349" s="478"/>
      <c r="R349" s="156"/>
      <c r="T349" s="157"/>
      <c r="U349" s="154"/>
      <c r="V349" s="154"/>
      <c r="W349" s="158">
        <f>SUM(W350:W355)</f>
        <v>0</v>
      </c>
      <c r="X349" s="154"/>
      <c r="Y349" s="158">
        <f>SUM(Y350:Y355)</f>
        <v>1.1061417</v>
      </c>
      <c r="Z349" s="154"/>
      <c r="AA349" s="159">
        <f>SUM(AA350:AA355)</f>
        <v>0</v>
      </c>
      <c r="AR349" s="160" t="s">
        <v>139</v>
      </c>
      <c r="AT349" s="161" t="s">
        <v>77</v>
      </c>
      <c r="AU349" s="161" t="s">
        <v>86</v>
      </c>
      <c r="AY349" s="160" t="s">
        <v>160</v>
      </c>
      <c r="BK349" s="162">
        <f>SUM(BK350:BK355)</f>
        <v>0</v>
      </c>
    </row>
    <row r="350" spans="2:65" s="1" customFormat="1" ht="38.25" customHeight="1">
      <c r="B350" s="36"/>
      <c r="C350" s="164" t="s">
        <v>561</v>
      </c>
      <c r="D350" s="164" t="s">
        <v>161</v>
      </c>
      <c r="E350" s="165" t="s">
        <v>562</v>
      </c>
      <c r="F350" s="463" t="s">
        <v>563</v>
      </c>
      <c r="G350" s="463"/>
      <c r="H350" s="463"/>
      <c r="I350" s="463"/>
      <c r="J350" s="166" t="s">
        <v>182</v>
      </c>
      <c r="K350" s="167">
        <v>51.5</v>
      </c>
      <c r="L350" s="464">
        <v>0</v>
      </c>
      <c r="M350" s="465"/>
      <c r="N350" s="466">
        <f>ROUND(L350*K350,3)</f>
        <v>0</v>
      </c>
      <c r="O350" s="466"/>
      <c r="P350" s="466"/>
      <c r="Q350" s="466"/>
      <c r="R350" s="38"/>
      <c r="T350" s="169" t="s">
        <v>20</v>
      </c>
      <c r="U350" s="45" t="s">
        <v>45</v>
      </c>
      <c r="V350" s="37"/>
      <c r="W350" s="170">
        <f>V350*K350</f>
        <v>0</v>
      </c>
      <c r="X350" s="170">
        <v>9.11E-3</v>
      </c>
      <c r="Y350" s="170">
        <f>X350*K350</f>
        <v>0.469165</v>
      </c>
      <c r="Z350" s="170">
        <v>0</v>
      </c>
      <c r="AA350" s="171">
        <f>Z350*K350</f>
        <v>0</v>
      </c>
      <c r="AR350" s="20" t="s">
        <v>251</v>
      </c>
      <c r="AT350" s="20" t="s">
        <v>161</v>
      </c>
      <c r="AU350" s="20" t="s">
        <v>139</v>
      </c>
      <c r="AY350" s="20" t="s">
        <v>160</v>
      </c>
      <c r="BE350" s="107">
        <f>IF(U350="základná",N350,0)</f>
        <v>0</v>
      </c>
      <c r="BF350" s="107">
        <f>IF(U350="znížená",N350,0)</f>
        <v>0</v>
      </c>
      <c r="BG350" s="107">
        <f>IF(U350="zákl. prenesená",N350,0)</f>
        <v>0</v>
      </c>
      <c r="BH350" s="107">
        <f>IF(U350="zníž. prenesená",N350,0)</f>
        <v>0</v>
      </c>
      <c r="BI350" s="107">
        <f>IF(U350="nulová",N350,0)</f>
        <v>0</v>
      </c>
      <c r="BJ350" s="20" t="s">
        <v>139</v>
      </c>
      <c r="BK350" s="172">
        <f>ROUND(L350*K350,3)</f>
        <v>0</v>
      </c>
      <c r="BL350" s="20" t="s">
        <v>251</v>
      </c>
      <c r="BM350" s="20" t="s">
        <v>564</v>
      </c>
    </row>
    <row r="351" spans="2:65" s="10" customFormat="1" ht="16.5" customHeight="1">
      <c r="B351" s="173"/>
      <c r="C351" s="174"/>
      <c r="D351" s="174"/>
      <c r="E351" s="175" t="s">
        <v>20</v>
      </c>
      <c r="F351" s="467" t="s">
        <v>565</v>
      </c>
      <c r="G351" s="468"/>
      <c r="H351" s="468"/>
      <c r="I351" s="468"/>
      <c r="J351" s="174"/>
      <c r="K351" s="176">
        <v>51.5</v>
      </c>
      <c r="L351" s="174"/>
      <c r="M351" s="174"/>
      <c r="N351" s="174"/>
      <c r="O351" s="174"/>
      <c r="P351" s="174"/>
      <c r="Q351" s="174"/>
      <c r="R351" s="177"/>
      <c r="T351" s="178"/>
      <c r="U351" s="174"/>
      <c r="V351" s="174"/>
      <c r="W351" s="174"/>
      <c r="X351" s="174"/>
      <c r="Y351" s="174"/>
      <c r="Z351" s="174"/>
      <c r="AA351" s="179"/>
      <c r="AT351" s="180" t="s">
        <v>168</v>
      </c>
      <c r="AU351" s="180" t="s">
        <v>139</v>
      </c>
      <c r="AV351" s="10" t="s">
        <v>139</v>
      </c>
      <c r="AW351" s="10" t="s">
        <v>34</v>
      </c>
      <c r="AX351" s="10" t="s">
        <v>78</v>
      </c>
      <c r="AY351" s="180" t="s">
        <v>160</v>
      </c>
    </row>
    <row r="352" spans="2:65" s="11" customFormat="1" ht="16.5" customHeight="1">
      <c r="B352" s="181"/>
      <c r="C352" s="182"/>
      <c r="D352" s="182"/>
      <c r="E352" s="183" t="s">
        <v>20</v>
      </c>
      <c r="F352" s="469" t="s">
        <v>169</v>
      </c>
      <c r="G352" s="470"/>
      <c r="H352" s="470"/>
      <c r="I352" s="470"/>
      <c r="J352" s="182"/>
      <c r="K352" s="184">
        <v>51.5</v>
      </c>
      <c r="L352" s="182"/>
      <c r="M352" s="182"/>
      <c r="N352" s="182"/>
      <c r="O352" s="182"/>
      <c r="P352" s="182"/>
      <c r="Q352" s="182"/>
      <c r="R352" s="185"/>
      <c r="T352" s="186"/>
      <c r="U352" s="182"/>
      <c r="V352" s="182"/>
      <c r="W352" s="182"/>
      <c r="X352" s="182"/>
      <c r="Y352" s="182"/>
      <c r="Z352" s="182"/>
      <c r="AA352" s="187"/>
      <c r="AT352" s="188" t="s">
        <v>168</v>
      </c>
      <c r="AU352" s="188" t="s">
        <v>139</v>
      </c>
      <c r="AV352" s="11" t="s">
        <v>165</v>
      </c>
      <c r="AW352" s="11" t="s">
        <v>34</v>
      </c>
      <c r="AX352" s="11" t="s">
        <v>86</v>
      </c>
      <c r="AY352" s="188" t="s">
        <v>160</v>
      </c>
    </row>
    <row r="353" spans="2:65" s="1" customFormat="1" ht="38.25" customHeight="1">
      <c r="B353" s="36"/>
      <c r="C353" s="164" t="s">
        <v>566</v>
      </c>
      <c r="D353" s="164" t="s">
        <v>161</v>
      </c>
      <c r="E353" s="165" t="s">
        <v>567</v>
      </c>
      <c r="F353" s="463" t="s">
        <v>568</v>
      </c>
      <c r="G353" s="463"/>
      <c r="H353" s="463"/>
      <c r="I353" s="463"/>
      <c r="J353" s="166" t="s">
        <v>466</v>
      </c>
      <c r="K353" s="167">
        <v>18.71</v>
      </c>
      <c r="L353" s="464">
        <v>0</v>
      </c>
      <c r="M353" s="465"/>
      <c r="N353" s="466">
        <f>ROUND(L353*K353,3)</f>
        <v>0</v>
      </c>
      <c r="O353" s="466"/>
      <c r="P353" s="466"/>
      <c r="Q353" s="466"/>
      <c r="R353" s="38"/>
      <c r="T353" s="169" t="s">
        <v>20</v>
      </c>
      <c r="U353" s="45" t="s">
        <v>45</v>
      </c>
      <c r="V353" s="37"/>
      <c r="W353" s="170">
        <f>V353*K353</f>
        <v>0</v>
      </c>
      <c r="X353" s="170">
        <v>1.81E-3</v>
      </c>
      <c r="Y353" s="170">
        <f>X353*K353</f>
        <v>3.3865100000000002E-2</v>
      </c>
      <c r="Z353" s="170">
        <v>0</v>
      </c>
      <c r="AA353" s="171">
        <f>Z353*K353</f>
        <v>0</v>
      </c>
      <c r="AR353" s="20" t="s">
        <v>251</v>
      </c>
      <c r="AT353" s="20" t="s">
        <v>161</v>
      </c>
      <c r="AU353" s="20" t="s">
        <v>139</v>
      </c>
      <c r="AY353" s="20" t="s">
        <v>160</v>
      </c>
      <c r="BE353" s="107">
        <f>IF(U353="základná",N353,0)</f>
        <v>0</v>
      </c>
      <c r="BF353" s="107">
        <f>IF(U353="znížená",N353,0)</f>
        <v>0</v>
      </c>
      <c r="BG353" s="107">
        <f>IF(U353="zákl. prenesená",N353,0)</f>
        <v>0</v>
      </c>
      <c r="BH353" s="107">
        <f>IF(U353="zníž. prenesená",N353,0)</f>
        <v>0</v>
      </c>
      <c r="BI353" s="107">
        <f>IF(U353="nulová",N353,0)</f>
        <v>0</v>
      </c>
      <c r="BJ353" s="20" t="s">
        <v>139</v>
      </c>
      <c r="BK353" s="172">
        <f>ROUND(L353*K353,3)</f>
        <v>0</v>
      </c>
      <c r="BL353" s="20" t="s">
        <v>251</v>
      </c>
      <c r="BM353" s="20" t="s">
        <v>569</v>
      </c>
    </row>
    <row r="354" spans="2:65" s="1" customFormat="1" ht="51" customHeight="1">
      <c r="B354" s="36"/>
      <c r="C354" s="164" t="s">
        <v>570</v>
      </c>
      <c r="D354" s="164" t="s">
        <v>161</v>
      </c>
      <c r="E354" s="165" t="s">
        <v>571</v>
      </c>
      <c r="F354" s="463" t="s">
        <v>572</v>
      </c>
      <c r="G354" s="463"/>
      <c r="H354" s="463"/>
      <c r="I354" s="463"/>
      <c r="J354" s="166" t="s">
        <v>466</v>
      </c>
      <c r="K354" s="167">
        <v>94.68</v>
      </c>
      <c r="L354" s="464">
        <v>0</v>
      </c>
      <c r="M354" s="465"/>
      <c r="N354" s="466">
        <f>ROUND(L354*K354,3)</f>
        <v>0</v>
      </c>
      <c r="O354" s="466"/>
      <c r="P354" s="466"/>
      <c r="Q354" s="466"/>
      <c r="R354" s="38"/>
      <c r="T354" s="169" t="s">
        <v>20</v>
      </c>
      <c r="U354" s="45" t="s">
        <v>45</v>
      </c>
      <c r="V354" s="37"/>
      <c r="W354" s="170">
        <f>V354*K354</f>
        <v>0</v>
      </c>
      <c r="X354" s="170">
        <v>6.3699999999999998E-3</v>
      </c>
      <c r="Y354" s="170">
        <f>X354*K354</f>
        <v>0.60311159999999997</v>
      </c>
      <c r="Z354" s="170">
        <v>0</v>
      </c>
      <c r="AA354" s="171">
        <f>Z354*K354</f>
        <v>0</v>
      </c>
      <c r="AR354" s="20" t="s">
        <v>251</v>
      </c>
      <c r="AT354" s="20" t="s">
        <v>161</v>
      </c>
      <c r="AU354" s="20" t="s">
        <v>139</v>
      </c>
      <c r="AY354" s="20" t="s">
        <v>160</v>
      </c>
      <c r="BE354" s="107">
        <f>IF(U354="základná",N354,0)</f>
        <v>0</v>
      </c>
      <c r="BF354" s="107">
        <f>IF(U354="znížená",N354,0)</f>
        <v>0</v>
      </c>
      <c r="BG354" s="107">
        <f>IF(U354="zákl. prenesená",N354,0)</f>
        <v>0</v>
      </c>
      <c r="BH354" s="107">
        <f>IF(U354="zníž. prenesená",N354,0)</f>
        <v>0</v>
      </c>
      <c r="BI354" s="107">
        <f>IF(U354="nulová",N354,0)</f>
        <v>0</v>
      </c>
      <c r="BJ354" s="20" t="s">
        <v>139</v>
      </c>
      <c r="BK354" s="172">
        <f>ROUND(L354*K354,3)</f>
        <v>0</v>
      </c>
      <c r="BL354" s="20" t="s">
        <v>251</v>
      </c>
      <c r="BM354" s="20" t="s">
        <v>573</v>
      </c>
    </row>
    <row r="355" spans="2:65" s="1" customFormat="1" ht="25.5" customHeight="1">
      <c r="B355" s="36"/>
      <c r="C355" s="164" t="s">
        <v>574</v>
      </c>
      <c r="D355" s="164" t="s">
        <v>161</v>
      </c>
      <c r="E355" s="165" t="s">
        <v>575</v>
      </c>
      <c r="F355" s="463" t="s">
        <v>576</v>
      </c>
      <c r="G355" s="463"/>
      <c r="H355" s="463"/>
      <c r="I355" s="463"/>
      <c r="J355" s="166" t="s">
        <v>414</v>
      </c>
      <c r="K355" s="168">
        <v>0</v>
      </c>
      <c r="L355" s="464">
        <v>0</v>
      </c>
      <c r="M355" s="465"/>
      <c r="N355" s="466">
        <f>ROUND(L355*K355,3)</f>
        <v>0</v>
      </c>
      <c r="O355" s="466"/>
      <c r="P355" s="466"/>
      <c r="Q355" s="466"/>
      <c r="R355" s="38"/>
      <c r="T355" s="169" t="s">
        <v>20</v>
      </c>
      <c r="U355" s="45" t="s">
        <v>45</v>
      </c>
      <c r="V355" s="37"/>
      <c r="W355" s="170">
        <f>V355*K355</f>
        <v>0</v>
      </c>
      <c r="X355" s="170">
        <v>0</v>
      </c>
      <c r="Y355" s="170">
        <f>X355*K355</f>
        <v>0</v>
      </c>
      <c r="Z355" s="170">
        <v>0</v>
      </c>
      <c r="AA355" s="171">
        <f>Z355*K355</f>
        <v>0</v>
      </c>
      <c r="AR355" s="20" t="s">
        <v>251</v>
      </c>
      <c r="AT355" s="20" t="s">
        <v>161</v>
      </c>
      <c r="AU355" s="20" t="s">
        <v>139</v>
      </c>
      <c r="AY355" s="20" t="s">
        <v>160</v>
      </c>
      <c r="BE355" s="107">
        <f>IF(U355="základná",N355,0)</f>
        <v>0</v>
      </c>
      <c r="BF355" s="107">
        <f>IF(U355="znížená",N355,0)</f>
        <v>0</v>
      </c>
      <c r="BG355" s="107">
        <f>IF(U355="zákl. prenesená",N355,0)</f>
        <v>0</v>
      </c>
      <c r="BH355" s="107">
        <f>IF(U355="zníž. prenesená",N355,0)</f>
        <v>0</v>
      </c>
      <c r="BI355" s="107">
        <f>IF(U355="nulová",N355,0)</f>
        <v>0</v>
      </c>
      <c r="BJ355" s="20" t="s">
        <v>139</v>
      </c>
      <c r="BK355" s="172">
        <f>ROUND(L355*K355,3)</f>
        <v>0</v>
      </c>
      <c r="BL355" s="20" t="s">
        <v>251</v>
      </c>
      <c r="BM355" s="20" t="s">
        <v>577</v>
      </c>
    </row>
    <row r="356" spans="2:65" s="9" customFormat="1" ht="29.85" customHeight="1">
      <c r="B356" s="153"/>
      <c r="C356" s="154"/>
      <c r="D356" s="163" t="s">
        <v>126</v>
      </c>
      <c r="E356" s="163"/>
      <c r="F356" s="163"/>
      <c r="G356" s="163"/>
      <c r="H356" s="163"/>
      <c r="I356" s="163"/>
      <c r="J356" s="163"/>
      <c r="K356" s="163"/>
      <c r="L356" s="163"/>
      <c r="M356" s="163"/>
      <c r="N356" s="477">
        <f>BK356</f>
        <v>0</v>
      </c>
      <c r="O356" s="478"/>
      <c r="P356" s="478"/>
      <c r="Q356" s="478"/>
      <c r="R356" s="156"/>
      <c r="T356" s="157"/>
      <c r="U356" s="154"/>
      <c r="V356" s="154"/>
      <c r="W356" s="158">
        <f>SUM(W357:W379)</f>
        <v>0</v>
      </c>
      <c r="X356" s="154"/>
      <c r="Y356" s="158">
        <f>SUM(Y357:Y379)</f>
        <v>0.50774336000000009</v>
      </c>
      <c r="Z356" s="154"/>
      <c r="AA356" s="159">
        <f>SUM(AA357:AA379)</f>
        <v>0</v>
      </c>
      <c r="AR356" s="160" t="s">
        <v>139</v>
      </c>
      <c r="AT356" s="161" t="s">
        <v>77</v>
      </c>
      <c r="AU356" s="161" t="s">
        <v>86</v>
      </c>
      <c r="AY356" s="160" t="s">
        <v>160</v>
      </c>
      <c r="BK356" s="162">
        <f>SUM(BK357:BK379)</f>
        <v>0</v>
      </c>
    </row>
    <row r="357" spans="2:65" s="1" customFormat="1" ht="16.5" customHeight="1">
      <c r="B357" s="36"/>
      <c r="C357" s="164" t="s">
        <v>578</v>
      </c>
      <c r="D357" s="164" t="s">
        <v>161</v>
      </c>
      <c r="E357" s="165" t="s">
        <v>579</v>
      </c>
      <c r="F357" s="463" t="s">
        <v>580</v>
      </c>
      <c r="G357" s="463"/>
      <c r="H357" s="463"/>
      <c r="I357" s="463"/>
      <c r="J357" s="166" t="s">
        <v>466</v>
      </c>
      <c r="K357" s="167">
        <v>105.32</v>
      </c>
      <c r="L357" s="464">
        <v>0</v>
      </c>
      <c r="M357" s="465"/>
      <c r="N357" s="466">
        <f t="shared" ref="N357:N379" si="35">ROUND(L357*K357,3)</f>
        <v>0</v>
      </c>
      <c r="O357" s="466"/>
      <c r="P357" s="466"/>
      <c r="Q357" s="466"/>
      <c r="R357" s="38"/>
      <c r="T357" s="169" t="s">
        <v>20</v>
      </c>
      <c r="U357" s="45" t="s">
        <v>45</v>
      </c>
      <c r="V357" s="37"/>
      <c r="W357" s="170">
        <f t="shared" ref="W357:W379" si="36">V357*K357</f>
        <v>0</v>
      </c>
      <c r="X357" s="170">
        <v>1.8000000000000001E-4</v>
      </c>
      <c r="Y357" s="170">
        <f t="shared" ref="Y357:Y379" si="37">X357*K357</f>
        <v>1.8957600000000002E-2</v>
      </c>
      <c r="Z357" s="170">
        <v>0</v>
      </c>
      <c r="AA357" s="171">
        <f t="shared" ref="AA357:AA379" si="38">Z357*K357</f>
        <v>0</v>
      </c>
      <c r="AR357" s="20" t="s">
        <v>165</v>
      </c>
      <c r="AT357" s="20" t="s">
        <v>161</v>
      </c>
      <c r="AU357" s="20" t="s">
        <v>139</v>
      </c>
      <c r="AY357" s="20" t="s">
        <v>160</v>
      </c>
      <c r="BE357" s="107">
        <f t="shared" ref="BE357:BE379" si="39">IF(U357="základná",N357,0)</f>
        <v>0</v>
      </c>
      <c r="BF357" s="107">
        <f t="shared" ref="BF357:BF379" si="40">IF(U357="znížená",N357,0)</f>
        <v>0</v>
      </c>
      <c r="BG357" s="107">
        <f t="shared" ref="BG357:BG379" si="41">IF(U357="zákl. prenesená",N357,0)</f>
        <v>0</v>
      </c>
      <c r="BH357" s="107">
        <f t="shared" ref="BH357:BH379" si="42">IF(U357="zníž. prenesená",N357,0)</f>
        <v>0</v>
      </c>
      <c r="BI357" s="107">
        <f t="shared" ref="BI357:BI379" si="43">IF(U357="nulová",N357,0)</f>
        <v>0</v>
      </c>
      <c r="BJ357" s="20" t="s">
        <v>139</v>
      </c>
      <c r="BK357" s="172">
        <f t="shared" ref="BK357:BK379" si="44">ROUND(L357*K357,3)</f>
        <v>0</v>
      </c>
      <c r="BL357" s="20" t="s">
        <v>165</v>
      </c>
      <c r="BM357" s="20" t="s">
        <v>581</v>
      </c>
    </row>
    <row r="358" spans="2:65" s="1" customFormat="1" ht="25.5" customHeight="1">
      <c r="B358" s="36"/>
      <c r="C358" s="189" t="s">
        <v>582</v>
      </c>
      <c r="D358" s="189" t="s">
        <v>398</v>
      </c>
      <c r="E358" s="190" t="s">
        <v>583</v>
      </c>
      <c r="F358" s="473" t="s">
        <v>584</v>
      </c>
      <c r="G358" s="473"/>
      <c r="H358" s="473"/>
      <c r="I358" s="473"/>
      <c r="J358" s="191" t="s">
        <v>312</v>
      </c>
      <c r="K358" s="192">
        <v>1</v>
      </c>
      <c r="L358" s="474">
        <v>0</v>
      </c>
      <c r="M358" s="475"/>
      <c r="N358" s="476">
        <f t="shared" si="35"/>
        <v>0</v>
      </c>
      <c r="O358" s="466"/>
      <c r="P358" s="466"/>
      <c r="Q358" s="466"/>
      <c r="R358" s="38"/>
      <c r="T358" s="169" t="s">
        <v>20</v>
      </c>
      <c r="U358" s="45" t="s">
        <v>45</v>
      </c>
      <c r="V358" s="37"/>
      <c r="W358" s="170">
        <f t="shared" si="36"/>
        <v>0</v>
      </c>
      <c r="X358" s="170">
        <v>2.1999999999999999E-2</v>
      </c>
      <c r="Y358" s="170">
        <f t="shared" si="37"/>
        <v>2.1999999999999999E-2</v>
      </c>
      <c r="Z358" s="170">
        <v>0</v>
      </c>
      <c r="AA358" s="171">
        <f t="shared" si="38"/>
        <v>0</v>
      </c>
      <c r="AR358" s="20" t="s">
        <v>198</v>
      </c>
      <c r="AT358" s="20" t="s">
        <v>398</v>
      </c>
      <c r="AU358" s="20" t="s">
        <v>139</v>
      </c>
      <c r="AY358" s="20" t="s">
        <v>160</v>
      </c>
      <c r="BE358" s="107">
        <f t="shared" si="39"/>
        <v>0</v>
      </c>
      <c r="BF358" s="107">
        <f t="shared" si="40"/>
        <v>0</v>
      </c>
      <c r="BG358" s="107">
        <f t="shared" si="41"/>
        <v>0</v>
      </c>
      <c r="BH358" s="107">
        <f t="shared" si="42"/>
        <v>0</v>
      </c>
      <c r="BI358" s="107">
        <f t="shared" si="43"/>
        <v>0</v>
      </c>
      <c r="BJ358" s="20" t="s">
        <v>139</v>
      </c>
      <c r="BK358" s="172">
        <f t="shared" si="44"/>
        <v>0</v>
      </c>
      <c r="BL358" s="20" t="s">
        <v>165</v>
      </c>
      <c r="BM358" s="20" t="s">
        <v>585</v>
      </c>
    </row>
    <row r="359" spans="2:65" s="1" customFormat="1" ht="25.5" customHeight="1">
      <c r="B359" s="36"/>
      <c r="C359" s="189" t="s">
        <v>586</v>
      </c>
      <c r="D359" s="189" t="s">
        <v>398</v>
      </c>
      <c r="E359" s="190" t="s">
        <v>587</v>
      </c>
      <c r="F359" s="473" t="s">
        <v>588</v>
      </c>
      <c r="G359" s="473"/>
      <c r="H359" s="473"/>
      <c r="I359" s="473"/>
      <c r="J359" s="191" t="s">
        <v>312</v>
      </c>
      <c r="K359" s="192">
        <v>1</v>
      </c>
      <c r="L359" s="474">
        <v>0</v>
      </c>
      <c r="M359" s="475"/>
      <c r="N359" s="476">
        <f t="shared" si="35"/>
        <v>0</v>
      </c>
      <c r="O359" s="466"/>
      <c r="P359" s="466"/>
      <c r="Q359" s="466"/>
      <c r="R359" s="38"/>
      <c r="T359" s="169" t="s">
        <v>20</v>
      </c>
      <c r="U359" s="45" t="s">
        <v>45</v>
      </c>
      <c r="V359" s="37"/>
      <c r="W359" s="170">
        <f t="shared" si="36"/>
        <v>0</v>
      </c>
      <c r="X359" s="170">
        <v>0</v>
      </c>
      <c r="Y359" s="170">
        <f t="shared" si="37"/>
        <v>0</v>
      </c>
      <c r="Z359" s="170">
        <v>0</v>
      </c>
      <c r="AA359" s="171">
        <f t="shared" si="38"/>
        <v>0</v>
      </c>
      <c r="AR359" s="20" t="s">
        <v>198</v>
      </c>
      <c r="AT359" s="20" t="s">
        <v>398</v>
      </c>
      <c r="AU359" s="20" t="s">
        <v>139</v>
      </c>
      <c r="AY359" s="20" t="s">
        <v>160</v>
      </c>
      <c r="BE359" s="107">
        <f t="shared" si="39"/>
        <v>0</v>
      </c>
      <c r="BF359" s="107">
        <f t="shared" si="40"/>
        <v>0</v>
      </c>
      <c r="BG359" s="107">
        <f t="shared" si="41"/>
        <v>0</v>
      </c>
      <c r="BH359" s="107">
        <f t="shared" si="42"/>
        <v>0</v>
      </c>
      <c r="BI359" s="107">
        <f t="shared" si="43"/>
        <v>0</v>
      </c>
      <c r="BJ359" s="20" t="s">
        <v>139</v>
      </c>
      <c r="BK359" s="172">
        <f t="shared" si="44"/>
        <v>0</v>
      </c>
      <c r="BL359" s="20" t="s">
        <v>165</v>
      </c>
      <c r="BM359" s="20" t="s">
        <v>589</v>
      </c>
    </row>
    <row r="360" spans="2:65" s="1" customFormat="1" ht="25.5" customHeight="1">
      <c r="B360" s="36"/>
      <c r="C360" s="189" t="s">
        <v>590</v>
      </c>
      <c r="D360" s="189" t="s">
        <v>398</v>
      </c>
      <c r="E360" s="190" t="s">
        <v>591</v>
      </c>
      <c r="F360" s="473" t="s">
        <v>592</v>
      </c>
      <c r="G360" s="473"/>
      <c r="H360" s="473"/>
      <c r="I360" s="473"/>
      <c r="J360" s="191" t="s">
        <v>312</v>
      </c>
      <c r="K360" s="192">
        <v>1</v>
      </c>
      <c r="L360" s="474">
        <v>0</v>
      </c>
      <c r="M360" s="475"/>
      <c r="N360" s="476">
        <f t="shared" si="35"/>
        <v>0</v>
      </c>
      <c r="O360" s="466"/>
      <c r="P360" s="466"/>
      <c r="Q360" s="466"/>
      <c r="R360" s="38"/>
      <c r="T360" s="169" t="s">
        <v>20</v>
      </c>
      <c r="U360" s="45" t="s">
        <v>45</v>
      </c>
      <c r="V360" s="37"/>
      <c r="W360" s="170">
        <f t="shared" si="36"/>
        <v>0</v>
      </c>
      <c r="X360" s="170">
        <v>0</v>
      </c>
      <c r="Y360" s="170">
        <f t="shared" si="37"/>
        <v>0</v>
      </c>
      <c r="Z360" s="170">
        <v>0</v>
      </c>
      <c r="AA360" s="171">
        <f t="shared" si="38"/>
        <v>0</v>
      </c>
      <c r="AR360" s="20" t="s">
        <v>198</v>
      </c>
      <c r="AT360" s="20" t="s">
        <v>398</v>
      </c>
      <c r="AU360" s="20" t="s">
        <v>139</v>
      </c>
      <c r="AY360" s="20" t="s">
        <v>160</v>
      </c>
      <c r="BE360" s="107">
        <f t="shared" si="39"/>
        <v>0</v>
      </c>
      <c r="BF360" s="107">
        <f t="shared" si="40"/>
        <v>0</v>
      </c>
      <c r="BG360" s="107">
        <f t="shared" si="41"/>
        <v>0</v>
      </c>
      <c r="BH360" s="107">
        <f t="shared" si="42"/>
        <v>0</v>
      </c>
      <c r="BI360" s="107">
        <f t="shared" si="43"/>
        <v>0</v>
      </c>
      <c r="BJ360" s="20" t="s">
        <v>139</v>
      </c>
      <c r="BK360" s="172">
        <f t="shared" si="44"/>
        <v>0</v>
      </c>
      <c r="BL360" s="20" t="s">
        <v>165</v>
      </c>
      <c r="BM360" s="20" t="s">
        <v>593</v>
      </c>
    </row>
    <row r="361" spans="2:65" s="1" customFormat="1" ht="25.5" customHeight="1">
      <c r="B361" s="36"/>
      <c r="C361" s="189" t="s">
        <v>594</v>
      </c>
      <c r="D361" s="189" t="s">
        <v>398</v>
      </c>
      <c r="E361" s="190" t="s">
        <v>595</v>
      </c>
      <c r="F361" s="473" t="s">
        <v>596</v>
      </c>
      <c r="G361" s="473"/>
      <c r="H361" s="473"/>
      <c r="I361" s="473"/>
      <c r="J361" s="191" t="s">
        <v>312</v>
      </c>
      <c r="K361" s="192">
        <v>5</v>
      </c>
      <c r="L361" s="474">
        <v>0</v>
      </c>
      <c r="M361" s="475"/>
      <c r="N361" s="476">
        <f t="shared" si="35"/>
        <v>0</v>
      </c>
      <c r="O361" s="466"/>
      <c r="P361" s="466"/>
      <c r="Q361" s="466"/>
      <c r="R361" s="38"/>
      <c r="T361" s="169" t="s">
        <v>20</v>
      </c>
      <c r="U361" s="45" t="s">
        <v>45</v>
      </c>
      <c r="V361" s="37"/>
      <c r="W361" s="170">
        <f t="shared" si="36"/>
        <v>0</v>
      </c>
      <c r="X361" s="170">
        <v>0</v>
      </c>
      <c r="Y361" s="170">
        <f t="shared" si="37"/>
        <v>0</v>
      </c>
      <c r="Z361" s="170">
        <v>0</v>
      </c>
      <c r="AA361" s="171">
        <f t="shared" si="38"/>
        <v>0</v>
      </c>
      <c r="AR361" s="20" t="s">
        <v>198</v>
      </c>
      <c r="AT361" s="20" t="s">
        <v>398</v>
      </c>
      <c r="AU361" s="20" t="s">
        <v>139</v>
      </c>
      <c r="AY361" s="20" t="s">
        <v>160</v>
      </c>
      <c r="BE361" s="107">
        <f t="shared" si="39"/>
        <v>0</v>
      </c>
      <c r="BF361" s="107">
        <f t="shared" si="40"/>
        <v>0</v>
      </c>
      <c r="BG361" s="107">
        <f t="shared" si="41"/>
        <v>0</v>
      </c>
      <c r="BH361" s="107">
        <f t="shared" si="42"/>
        <v>0</v>
      </c>
      <c r="BI361" s="107">
        <f t="shared" si="43"/>
        <v>0</v>
      </c>
      <c r="BJ361" s="20" t="s">
        <v>139</v>
      </c>
      <c r="BK361" s="172">
        <f t="shared" si="44"/>
        <v>0</v>
      </c>
      <c r="BL361" s="20" t="s">
        <v>165</v>
      </c>
      <c r="BM361" s="20" t="s">
        <v>597</v>
      </c>
    </row>
    <row r="362" spans="2:65" s="1" customFormat="1" ht="25.5" customHeight="1">
      <c r="B362" s="36"/>
      <c r="C362" s="189" t="s">
        <v>598</v>
      </c>
      <c r="D362" s="189" t="s">
        <v>398</v>
      </c>
      <c r="E362" s="190" t="s">
        <v>599</v>
      </c>
      <c r="F362" s="473" t="s">
        <v>600</v>
      </c>
      <c r="G362" s="473"/>
      <c r="H362" s="473"/>
      <c r="I362" s="473"/>
      <c r="J362" s="191" t="s">
        <v>312</v>
      </c>
      <c r="K362" s="192">
        <v>3</v>
      </c>
      <c r="L362" s="474">
        <v>0</v>
      </c>
      <c r="M362" s="475"/>
      <c r="N362" s="476">
        <f t="shared" si="35"/>
        <v>0</v>
      </c>
      <c r="O362" s="466"/>
      <c r="P362" s="466"/>
      <c r="Q362" s="466"/>
      <c r="R362" s="38"/>
      <c r="T362" s="169" t="s">
        <v>20</v>
      </c>
      <c r="U362" s="45" t="s">
        <v>45</v>
      </c>
      <c r="V362" s="37"/>
      <c r="W362" s="170">
        <f t="shared" si="36"/>
        <v>0</v>
      </c>
      <c r="X362" s="170">
        <v>0</v>
      </c>
      <c r="Y362" s="170">
        <f t="shared" si="37"/>
        <v>0</v>
      </c>
      <c r="Z362" s="170">
        <v>0</v>
      </c>
      <c r="AA362" s="171">
        <f t="shared" si="38"/>
        <v>0</v>
      </c>
      <c r="AR362" s="20" t="s">
        <v>198</v>
      </c>
      <c r="AT362" s="20" t="s">
        <v>398</v>
      </c>
      <c r="AU362" s="20" t="s">
        <v>139</v>
      </c>
      <c r="AY362" s="20" t="s">
        <v>160</v>
      </c>
      <c r="BE362" s="107">
        <f t="shared" si="39"/>
        <v>0</v>
      </c>
      <c r="BF362" s="107">
        <f t="shared" si="40"/>
        <v>0</v>
      </c>
      <c r="BG362" s="107">
        <f t="shared" si="41"/>
        <v>0</v>
      </c>
      <c r="BH362" s="107">
        <f t="shared" si="42"/>
        <v>0</v>
      </c>
      <c r="BI362" s="107">
        <f t="shared" si="43"/>
        <v>0</v>
      </c>
      <c r="BJ362" s="20" t="s">
        <v>139</v>
      </c>
      <c r="BK362" s="172">
        <f t="shared" si="44"/>
        <v>0</v>
      </c>
      <c r="BL362" s="20" t="s">
        <v>165</v>
      </c>
      <c r="BM362" s="20" t="s">
        <v>601</v>
      </c>
    </row>
    <row r="363" spans="2:65" s="1" customFormat="1" ht="25.5" customHeight="1">
      <c r="B363" s="36"/>
      <c r="C363" s="189" t="s">
        <v>602</v>
      </c>
      <c r="D363" s="189" t="s">
        <v>398</v>
      </c>
      <c r="E363" s="190" t="s">
        <v>603</v>
      </c>
      <c r="F363" s="473" t="s">
        <v>604</v>
      </c>
      <c r="G363" s="473"/>
      <c r="H363" s="473"/>
      <c r="I363" s="473"/>
      <c r="J363" s="191" t="s">
        <v>312</v>
      </c>
      <c r="K363" s="192">
        <v>3</v>
      </c>
      <c r="L363" s="474">
        <v>0</v>
      </c>
      <c r="M363" s="475"/>
      <c r="N363" s="476">
        <f t="shared" si="35"/>
        <v>0</v>
      </c>
      <c r="O363" s="466"/>
      <c r="P363" s="466"/>
      <c r="Q363" s="466"/>
      <c r="R363" s="38"/>
      <c r="T363" s="169" t="s">
        <v>20</v>
      </c>
      <c r="U363" s="45" t="s">
        <v>45</v>
      </c>
      <c r="V363" s="37"/>
      <c r="W363" s="170">
        <f t="shared" si="36"/>
        <v>0</v>
      </c>
      <c r="X363" s="170">
        <v>0</v>
      </c>
      <c r="Y363" s="170">
        <f t="shared" si="37"/>
        <v>0</v>
      </c>
      <c r="Z363" s="170">
        <v>0</v>
      </c>
      <c r="AA363" s="171">
        <f t="shared" si="38"/>
        <v>0</v>
      </c>
      <c r="AR363" s="20" t="s">
        <v>198</v>
      </c>
      <c r="AT363" s="20" t="s">
        <v>398</v>
      </c>
      <c r="AU363" s="20" t="s">
        <v>139</v>
      </c>
      <c r="AY363" s="20" t="s">
        <v>160</v>
      </c>
      <c r="BE363" s="107">
        <f t="shared" si="39"/>
        <v>0</v>
      </c>
      <c r="BF363" s="107">
        <f t="shared" si="40"/>
        <v>0</v>
      </c>
      <c r="BG363" s="107">
        <f t="shared" si="41"/>
        <v>0</v>
      </c>
      <c r="BH363" s="107">
        <f t="shared" si="42"/>
        <v>0</v>
      </c>
      <c r="BI363" s="107">
        <f t="shared" si="43"/>
        <v>0</v>
      </c>
      <c r="BJ363" s="20" t="s">
        <v>139</v>
      </c>
      <c r="BK363" s="172">
        <f t="shared" si="44"/>
        <v>0</v>
      </c>
      <c r="BL363" s="20" t="s">
        <v>165</v>
      </c>
      <c r="BM363" s="20" t="s">
        <v>605</v>
      </c>
    </row>
    <row r="364" spans="2:65" s="1" customFormat="1" ht="25.5" customHeight="1">
      <c r="B364" s="36"/>
      <c r="C364" s="189" t="s">
        <v>606</v>
      </c>
      <c r="D364" s="189" t="s">
        <v>398</v>
      </c>
      <c r="E364" s="190" t="s">
        <v>607</v>
      </c>
      <c r="F364" s="473" t="s">
        <v>608</v>
      </c>
      <c r="G364" s="473"/>
      <c r="H364" s="473"/>
      <c r="I364" s="473"/>
      <c r="J364" s="191" t="s">
        <v>312</v>
      </c>
      <c r="K364" s="192">
        <v>1</v>
      </c>
      <c r="L364" s="474">
        <v>0</v>
      </c>
      <c r="M364" s="475"/>
      <c r="N364" s="476">
        <f t="shared" si="35"/>
        <v>0</v>
      </c>
      <c r="O364" s="466"/>
      <c r="P364" s="466"/>
      <c r="Q364" s="466"/>
      <c r="R364" s="38"/>
      <c r="T364" s="169" t="s">
        <v>20</v>
      </c>
      <c r="U364" s="45" t="s">
        <v>45</v>
      </c>
      <c r="V364" s="37"/>
      <c r="W364" s="170">
        <f t="shared" si="36"/>
        <v>0</v>
      </c>
      <c r="X364" s="170">
        <v>0</v>
      </c>
      <c r="Y364" s="170">
        <f t="shared" si="37"/>
        <v>0</v>
      </c>
      <c r="Z364" s="170">
        <v>0</v>
      </c>
      <c r="AA364" s="171">
        <f t="shared" si="38"/>
        <v>0</v>
      </c>
      <c r="AR364" s="20" t="s">
        <v>198</v>
      </c>
      <c r="AT364" s="20" t="s">
        <v>398</v>
      </c>
      <c r="AU364" s="20" t="s">
        <v>139</v>
      </c>
      <c r="AY364" s="20" t="s">
        <v>160</v>
      </c>
      <c r="BE364" s="107">
        <f t="shared" si="39"/>
        <v>0</v>
      </c>
      <c r="BF364" s="107">
        <f t="shared" si="40"/>
        <v>0</v>
      </c>
      <c r="BG364" s="107">
        <f t="shared" si="41"/>
        <v>0</v>
      </c>
      <c r="BH364" s="107">
        <f t="shared" si="42"/>
        <v>0</v>
      </c>
      <c r="BI364" s="107">
        <f t="shared" si="43"/>
        <v>0</v>
      </c>
      <c r="BJ364" s="20" t="s">
        <v>139</v>
      </c>
      <c r="BK364" s="172">
        <f t="shared" si="44"/>
        <v>0</v>
      </c>
      <c r="BL364" s="20" t="s">
        <v>165</v>
      </c>
      <c r="BM364" s="20" t="s">
        <v>609</v>
      </c>
    </row>
    <row r="365" spans="2:65" s="1" customFormat="1" ht="25.5" customHeight="1">
      <c r="B365" s="36"/>
      <c r="C365" s="189" t="s">
        <v>610</v>
      </c>
      <c r="D365" s="189" t="s">
        <v>398</v>
      </c>
      <c r="E365" s="190" t="s">
        <v>611</v>
      </c>
      <c r="F365" s="473" t="s">
        <v>612</v>
      </c>
      <c r="G365" s="473"/>
      <c r="H365" s="473"/>
      <c r="I365" s="473"/>
      <c r="J365" s="191" t="s">
        <v>312</v>
      </c>
      <c r="K365" s="192">
        <v>1</v>
      </c>
      <c r="L365" s="474">
        <v>0</v>
      </c>
      <c r="M365" s="475"/>
      <c r="N365" s="476">
        <f t="shared" si="35"/>
        <v>0</v>
      </c>
      <c r="O365" s="466"/>
      <c r="P365" s="466"/>
      <c r="Q365" s="466"/>
      <c r="R365" s="38"/>
      <c r="T365" s="169" t="s">
        <v>20</v>
      </c>
      <c r="U365" s="45" t="s">
        <v>45</v>
      </c>
      <c r="V365" s="37"/>
      <c r="W365" s="170">
        <f t="shared" si="36"/>
        <v>0</v>
      </c>
      <c r="X365" s="170">
        <v>0</v>
      </c>
      <c r="Y365" s="170">
        <f t="shared" si="37"/>
        <v>0</v>
      </c>
      <c r="Z365" s="170">
        <v>0</v>
      </c>
      <c r="AA365" s="171">
        <f t="shared" si="38"/>
        <v>0</v>
      </c>
      <c r="AR365" s="20" t="s">
        <v>198</v>
      </c>
      <c r="AT365" s="20" t="s">
        <v>398</v>
      </c>
      <c r="AU365" s="20" t="s">
        <v>139</v>
      </c>
      <c r="AY365" s="20" t="s">
        <v>160</v>
      </c>
      <c r="BE365" s="107">
        <f t="shared" si="39"/>
        <v>0</v>
      </c>
      <c r="BF365" s="107">
        <f t="shared" si="40"/>
        <v>0</v>
      </c>
      <c r="BG365" s="107">
        <f t="shared" si="41"/>
        <v>0</v>
      </c>
      <c r="BH365" s="107">
        <f t="shared" si="42"/>
        <v>0</v>
      </c>
      <c r="BI365" s="107">
        <f t="shared" si="43"/>
        <v>0</v>
      </c>
      <c r="BJ365" s="20" t="s">
        <v>139</v>
      </c>
      <c r="BK365" s="172">
        <f t="shared" si="44"/>
        <v>0</v>
      </c>
      <c r="BL365" s="20" t="s">
        <v>165</v>
      </c>
      <c r="BM365" s="20" t="s">
        <v>613</v>
      </c>
    </row>
    <row r="366" spans="2:65" s="1" customFormat="1" ht="25.5" customHeight="1">
      <c r="B366" s="36"/>
      <c r="C366" s="164" t="s">
        <v>614</v>
      </c>
      <c r="D366" s="164" t="s">
        <v>161</v>
      </c>
      <c r="E366" s="165" t="s">
        <v>615</v>
      </c>
      <c r="F366" s="463" t="s">
        <v>616</v>
      </c>
      <c r="G366" s="463"/>
      <c r="H366" s="463"/>
      <c r="I366" s="463"/>
      <c r="J366" s="166" t="s">
        <v>312</v>
      </c>
      <c r="K366" s="167">
        <v>1</v>
      </c>
      <c r="L366" s="464">
        <v>0</v>
      </c>
      <c r="M366" s="465"/>
      <c r="N366" s="466">
        <f t="shared" si="35"/>
        <v>0</v>
      </c>
      <c r="O366" s="466"/>
      <c r="P366" s="466"/>
      <c r="Q366" s="466"/>
      <c r="R366" s="38"/>
      <c r="T366" s="169" t="s">
        <v>20</v>
      </c>
      <c r="U366" s="45" t="s">
        <v>45</v>
      </c>
      <c r="V366" s="37"/>
      <c r="W366" s="170">
        <f t="shared" si="36"/>
        <v>0</v>
      </c>
      <c r="X366" s="170">
        <v>0</v>
      </c>
      <c r="Y366" s="170">
        <f t="shared" si="37"/>
        <v>0</v>
      </c>
      <c r="Z366" s="170">
        <v>0</v>
      </c>
      <c r="AA366" s="171">
        <f t="shared" si="38"/>
        <v>0</v>
      </c>
      <c r="AR366" s="20" t="s">
        <v>251</v>
      </c>
      <c r="AT366" s="20" t="s">
        <v>161</v>
      </c>
      <c r="AU366" s="20" t="s">
        <v>139</v>
      </c>
      <c r="AY366" s="20" t="s">
        <v>160</v>
      </c>
      <c r="BE366" s="107">
        <f t="shared" si="39"/>
        <v>0</v>
      </c>
      <c r="BF366" s="107">
        <f t="shared" si="40"/>
        <v>0</v>
      </c>
      <c r="BG366" s="107">
        <f t="shared" si="41"/>
        <v>0</v>
      </c>
      <c r="BH366" s="107">
        <f t="shared" si="42"/>
        <v>0</v>
      </c>
      <c r="BI366" s="107">
        <f t="shared" si="43"/>
        <v>0</v>
      </c>
      <c r="BJ366" s="20" t="s">
        <v>139</v>
      </c>
      <c r="BK366" s="172">
        <f t="shared" si="44"/>
        <v>0</v>
      </c>
      <c r="BL366" s="20" t="s">
        <v>251</v>
      </c>
      <c r="BM366" s="20" t="s">
        <v>617</v>
      </c>
    </row>
    <row r="367" spans="2:65" s="1" customFormat="1" ht="25.5" customHeight="1">
      <c r="B367" s="36"/>
      <c r="C367" s="189" t="s">
        <v>618</v>
      </c>
      <c r="D367" s="189" t="s">
        <v>398</v>
      </c>
      <c r="E367" s="190" t="s">
        <v>619</v>
      </c>
      <c r="F367" s="473" t="s">
        <v>620</v>
      </c>
      <c r="G367" s="473"/>
      <c r="H367" s="473"/>
      <c r="I367" s="473"/>
      <c r="J367" s="191" t="s">
        <v>312</v>
      </c>
      <c r="K367" s="192">
        <v>1</v>
      </c>
      <c r="L367" s="474">
        <v>0</v>
      </c>
      <c r="M367" s="475"/>
      <c r="N367" s="476">
        <f t="shared" si="35"/>
        <v>0</v>
      </c>
      <c r="O367" s="466"/>
      <c r="P367" s="466"/>
      <c r="Q367" s="466"/>
      <c r="R367" s="38"/>
      <c r="T367" s="169" t="s">
        <v>20</v>
      </c>
      <c r="U367" s="45" t="s">
        <v>45</v>
      </c>
      <c r="V367" s="37"/>
      <c r="W367" s="170">
        <f t="shared" si="36"/>
        <v>0</v>
      </c>
      <c r="X367" s="170">
        <v>2.5000000000000001E-2</v>
      </c>
      <c r="Y367" s="170">
        <f t="shared" si="37"/>
        <v>2.5000000000000001E-2</v>
      </c>
      <c r="Z367" s="170">
        <v>0</v>
      </c>
      <c r="AA367" s="171">
        <f t="shared" si="38"/>
        <v>0</v>
      </c>
      <c r="AR367" s="20" t="s">
        <v>340</v>
      </c>
      <c r="AT367" s="20" t="s">
        <v>398</v>
      </c>
      <c r="AU367" s="20" t="s">
        <v>139</v>
      </c>
      <c r="AY367" s="20" t="s">
        <v>160</v>
      </c>
      <c r="BE367" s="107">
        <f t="shared" si="39"/>
        <v>0</v>
      </c>
      <c r="BF367" s="107">
        <f t="shared" si="40"/>
        <v>0</v>
      </c>
      <c r="BG367" s="107">
        <f t="shared" si="41"/>
        <v>0</v>
      </c>
      <c r="BH367" s="107">
        <f t="shared" si="42"/>
        <v>0</v>
      </c>
      <c r="BI367" s="107">
        <f t="shared" si="43"/>
        <v>0</v>
      </c>
      <c r="BJ367" s="20" t="s">
        <v>139</v>
      </c>
      <c r="BK367" s="172">
        <f t="shared" si="44"/>
        <v>0</v>
      </c>
      <c r="BL367" s="20" t="s">
        <v>251</v>
      </c>
      <c r="BM367" s="20" t="s">
        <v>621</v>
      </c>
    </row>
    <row r="368" spans="2:65" s="1" customFormat="1" ht="38.25" customHeight="1">
      <c r="B368" s="36"/>
      <c r="C368" s="164" t="s">
        <v>622</v>
      </c>
      <c r="D368" s="164" t="s">
        <v>161</v>
      </c>
      <c r="E368" s="165" t="s">
        <v>623</v>
      </c>
      <c r="F368" s="463" t="s">
        <v>624</v>
      </c>
      <c r="G368" s="463"/>
      <c r="H368" s="463"/>
      <c r="I368" s="463"/>
      <c r="J368" s="166" t="s">
        <v>312</v>
      </c>
      <c r="K368" s="167">
        <v>14</v>
      </c>
      <c r="L368" s="464">
        <v>0</v>
      </c>
      <c r="M368" s="465"/>
      <c r="N368" s="466">
        <f t="shared" si="35"/>
        <v>0</v>
      </c>
      <c r="O368" s="466"/>
      <c r="P368" s="466"/>
      <c r="Q368" s="466"/>
      <c r="R368" s="38"/>
      <c r="T368" s="169" t="s">
        <v>20</v>
      </c>
      <c r="U368" s="45" t="s">
        <v>45</v>
      </c>
      <c r="V368" s="37"/>
      <c r="W368" s="170">
        <f t="shared" si="36"/>
        <v>0</v>
      </c>
      <c r="X368" s="170">
        <v>0</v>
      </c>
      <c r="Y368" s="170">
        <f t="shared" si="37"/>
        <v>0</v>
      </c>
      <c r="Z368" s="170">
        <v>0</v>
      </c>
      <c r="AA368" s="171">
        <f t="shared" si="38"/>
        <v>0</v>
      </c>
      <c r="AR368" s="20" t="s">
        <v>251</v>
      </c>
      <c r="AT368" s="20" t="s">
        <v>161</v>
      </c>
      <c r="AU368" s="20" t="s">
        <v>139</v>
      </c>
      <c r="AY368" s="20" t="s">
        <v>160</v>
      </c>
      <c r="BE368" s="107">
        <f t="shared" si="39"/>
        <v>0</v>
      </c>
      <c r="BF368" s="107">
        <f t="shared" si="40"/>
        <v>0</v>
      </c>
      <c r="BG368" s="107">
        <f t="shared" si="41"/>
        <v>0</v>
      </c>
      <c r="BH368" s="107">
        <f t="shared" si="42"/>
        <v>0</v>
      </c>
      <c r="BI368" s="107">
        <f t="shared" si="43"/>
        <v>0</v>
      </c>
      <c r="BJ368" s="20" t="s">
        <v>139</v>
      </c>
      <c r="BK368" s="172">
        <f t="shared" si="44"/>
        <v>0</v>
      </c>
      <c r="BL368" s="20" t="s">
        <v>251</v>
      </c>
      <c r="BM368" s="20" t="s">
        <v>625</v>
      </c>
    </row>
    <row r="369" spans="2:65" s="1" customFormat="1" ht="25.5" customHeight="1">
      <c r="B369" s="36"/>
      <c r="C369" s="189" t="s">
        <v>626</v>
      </c>
      <c r="D369" s="189" t="s">
        <v>398</v>
      </c>
      <c r="E369" s="190" t="s">
        <v>627</v>
      </c>
      <c r="F369" s="473" t="s">
        <v>628</v>
      </c>
      <c r="G369" s="473"/>
      <c r="H369" s="473"/>
      <c r="I369" s="473"/>
      <c r="J369" s="191" t="s">
        <v>312</v>
      </c>
      <c r="K369" s="192">
        <v>14</v>
      </c>
      <c r="L369" s="474">
        <v>0</v>
      </c>
      <c r="M369" s="475"/>
      <c r="N369" s="476">
        <f t="shared" si="35"/>
        <v>0</v>
      </c>
      <c r="O369" s="466"/>
      <c r="P369" s="466"/>
      <c r="Q369" s="466"/>
      <c r="R369" s="38"/>
      <c r="T369" s="169" t="s">
        <v>20</v>
      </c>
      <c r="U369" s="45" t="s">
        <v>45</v>
      </c>
      <c r="V369" s="37"/>
      <c r="W369" s="170">
        <f t="shared" si="36"/>
        <v>0</v>
      </c>
      <c r="X369" s="170">
        <v>1E-3</v>
      </c>
      <c r="Y369" s="170">
        <f t="shared" si="37"/>
        <v>1.4E-2</v>
      </c>
      <c r="Z369" s="170">
        <v>0</v>
      </c>
      <c r="AA369" s="171">
        <f t="shared" si="38"/>
        <v>0</v>
      </c>
      <c r="AR369" s="20" t="s">
        <v>340</v>
      </c>
      <c r="AT369" s="20" t="s">
        <v>398</v>
      </c>
      <c r="AU369" s="20" t="s">
        <v>139</v>
      </c>
      <c r="AY369" s="20" t="s">
        <v>160</v>
      </c>
      <c r="BE369" s="107">
        <f t="shared" si="39"/>
        <v>0</v>
      </c>
      <c r="BF369" s="107">
        <f t="shared" si="40"/>
        <v>0</v>
      </c>
      <c r="BG369" s="107">
        <f t="shared" si="41"/>
        <v>0</v>
      </c>
      <c r="BH369" s="107">
        <f t="shared" si="42"/>
        <v>0</v>
      </c>
      <c r="BI369" s="107">
        <f t="shared" si="43"/>
        <v>0</v>
      </c>
      <c r="BJ369" s="20" t="s">
        <v>139</v>
      </c>
      <c r="BK369" s="172">
        <f t="shared" si="44"/>
        <v>0</v>
      </c>
      <c r="BL369" s="20" t="s">
        <v>251</v>
      </c>
      <c r="BM369" s="20" t="s">
        <v>629</v>
      </c>
    </row>
    <row r="370" spans="2:65" s="1" customFormat="1" ht="51" customHeight="1">
      <c r="B370" s="36"/>
      <c r="C370" s="189" t="s">
        <v>630</v>
      </c>
      <c r="D370" s="189" t="s">
        <v>398</v>
      </c>
      <c r="E370" s="190" t="s">
        <v>631</v>
      </c>
      <c r="F370" s="473" t="s">
        <v>632</v>
      </c>
      <c r="G370" s="473"/>
      <c r="H370" s="473"/>
      <c r="I370" s="473"/>
      <c r="J370" s="191" t="s">
        <v>312</v>
      </c>
      <c r="K370" s="192">
        <v>14</v>
      </c>
      <c r="L370" s="474">
        <v>0</v>
      </c>
      <c r="M370" s="475"/>
      <c r="N370" s="476">
        <f t="shared" si="35"/>
        <v>0</v>
      </c>
      <c r="O370" s="466"/>
      <c r="P370" s="466"/>
      <c r="Q370" s="466"/>
      <c r="R370" s="38"/>
      <c r="T370" s="169" t="s">
        <v>20</v>
      </c>
      <c r="U370" s="45" t="s">
        <v>45</v>
      </c>
      <c r="V370" s="37"/>
      <c r="W370" s="170">
        <f t="shared" si="36"/>
        <v>0</v>
      </c>
      <c r="X370" s="170">
        <v>2.5000000000000001E-2</v>
      </c>
      <c r="Y370" s="170">
        <f t="shared" si="37"/>
        <v>0.35000000000000003</v>
      </c>
      <c r="Z370" s="170">
        <v>0</v>
      </c>
      <c r="AA370" s="171">
        <f t="shared" si="38"/>
        <v>0</v>
      </c>
      <c r="AR370" s="20" t="s">
        <v>340</v>
      </c>
      <c r="AT370" s="20" t="s">
        <v>398</v>
      </c>
      <c r="AU370" s="20" t="s">
        <v>139</v>
      </c>
      <c r="AY370" s="20" t="s">
        <v>160</v>
      </c>
      <c r="BE370" s="107">
        <f t="shared" si="39"/>
        <v>0</v>
      </c>
      <c r="BF370" s="107">
        <f t="shared" si="40"/>
        <v>0</v>
      </c>
      <c r="BG370" s="107">
        <f t="shared" si="41"/>
        <v>0</v>
      </c>
      <c r="BH370" s="107">
        <f t="shared" si="42"/>
        <v>0</v>
      </c>
      <c r="BI370" s="107">
        <f t="shared" si="43"/>
        <v>0</v>
      </c>
      <c r="BJ370" s="20" t="s">
        <v>139</v>
      </c>
      <c r="BK370" s="172">
        <f t="shared" si="44"/>
        <v>0</v>
      </c>
      <c r="BL370" s="20" t="s">
        <v>251</v>
      </c>
      <c r="BM370" s="20" t="s">
        <v>633</v>
      </c>
    </row>
    <row r="371" spans="2:65" s="1" customFormat="1" ht="25.5" customHeight="1">
      <c r="B371" s="36"/>
      <c r="C371" s="164" t="s">
        <v>634</v>
      </c>
      <c r="D371" s="164" t="s">
        <v>161</v>
      </c>
      <c r="E371" s="165" t="s">
        <v>635</v>
      </c>
      <c r="F371" s="463" t="s">
        <v>636</v>
      </c>
      <c r="G371" s="463"/>
      <c r="H371" s="463"/>
      <c r="I371" s="463"/>
      <c r="J371" s="166" t="s">
        <v>312</v>
      </c>
      <c r="K371" s="167">
        <v>11</v>
      </c>
      <c r="L371" s="464">
        <v>0</v>
      </c>
      <c r="M371" s="465"/>
      <c r="N371" s="466">
        <f t="shared" si="35"/>
        <v>0</v>
      </c>
      <c r="O371" s="466"/>
      <c r="P371" s="466"/>
      <c r="Q371" s="466"/>
      <c r="R371" s="38"/>
      <c r="T371" s="169" t="s">
        <v>20</v>
      </c>
      <c r="U371" s="45" t="s">
        <v>45</v>
      </c>
      <c r="V371" s="37"/>
      <c r="W371" s="170">
        <f t="shared" si="36"/>
        <v>0</v>
      </c>
      <c r="X371" s="170">
        <v>2.9999999999999997E-4</v>
      </c>
      <c r="Y371" s="170">
        <f t="shared" si="37"/>
        <v>3.2999999999999995E-3</v>
      </c>
      <c r="Z371" s="170">
        <v>0</v>
      </c>
      <c r="AA371" s="171">
        <f t="shared" si="38"/>
        <v>0</v>
      </c>
      <c r="AR371" s="20" t="s">
        <v>251</v>
      </c>
      <c r="AT371" s="20" t="s">
        <v>161</v>
      </c>
      <c r="AU371" s="20" t="s">
        <v>139</v>
      </c>
      <c r="AY371" s="20" t="s">
        <v>160</v>
      </c>
      <c r="BE371" s="107">
        <f t="shared" si="39"/>
        <v>0</v>
      </c>
      <c r="BF371" s="107">
        <f t="shared" si="40"/>
        <v>0</v>
      </c>
      <c r="BG371" s="107">
        <f t="shared" si="41"/>
        <v>0</v>
      </c>
      <c r="BH371" s="107">
        <f t="shared" si="42"/>
        <v>0</v>
      </c>
      <c r="BI371" s="107">
        <f t="shared" si="43"/>
        <v>0</v>
      </c>
      <c r="BJ371" s="20" t="s">
        <v>139</v>
      </c>
      <c r="BK371" s="172">
        <f t="shared" si="44"/>
        <v>0</v>
      </c>
      <c r="BL371" s="20" t="s">
        <v>251</v>
      </c>
      <c r="BM371" s="20" t="s">
        <v>637</v>
      </c>
    </row>
    <row r="372" spans="2:65" s="1" customFormat="1" ht="38.25" customHeight="1">
      <c r="B372" s="36"/>
      <c r="C372" s="189" t="s">
        <v>638</v>
      </c>
      <c r="D372" s="189" t="s">
        <v>398</v>
      </c>
      <c r="E372" s="190" t="s">
        <v>639</v>
      </c>
      <c r="F372" s="473" t="s">
        <v>640</v>
      </c>
      <c r="G372" s="473"/>
      <c r="H372" s="473"/>
      <c r="I372" s="473"/>
      <c r="J372" s="191" t="s">
        <v>466</v>
      </c>
      <c r="K372" s="192">
        <v>9.7799999999999994</v>
      </c>
      <c r="L372" s="474">
        <v>0</v>
      </c>
      <c r="M372" s="475"/>
      <c r="N372" s="476">
        <f t="shared" si="35"/>
        <v>0</v>
      </c>
      <c r="O372" s="466"/>
      <c r="P372" s="466"/>
      <c r="Q372" s="466"/>
      <c r="R372" s="38"/>
      <c r="T372" s="169" t="s">
        <v>20</v>
      </c>
      <c r="U372" s="45" t="s">
        <v>45</v>
      </c>
      <c r="V372" s="37"/>
      <c r="W372" s="170">
        <f t="shared" si="36"/>
        <v>0</v>
      </c>
      <c r="X372" s="170">
        <v>1.3500000000000001E-3</v>
      </c>
      <c r="Y372" s="170">
        <f t="shared" si="37"/>
        <v>1.3202999999999999E-2</v>
      </c>
      <c r="Z372" s="170">
        <v>0</v>
      </c>
      <c r="AA372" s="171">
        <f t="shared" si="38"/>
        <v>0</v>
      </c>
      <c r="AR372" s="20" t="s">
        <v>340</v>
      </c>
      <c r="AT372" s="20" t="s">
        <v>398</v>
      </c>
      <c r="AU372" s="20" t="s">
        <v>139</v>
      </c>
      <c r="AY372" s="20" t="s">
        <v>160</v>
      </c>
      <c r="BE372" s="107">
        <f t="shared" si="39"/>
        <v>0</v>
      </c>
      <c r="BF372" s="107">
        <f t="shared" si="40"/>
        <v>0</v>
      </c>
      <c r="BG372" s="107">
        <f t="shared" si="41"/>
        <v>0</v>
      </c>
      <c r="BH372" s="107">
        <f t="shared" si="42"/>
        <v>0</v>
      </c>
      <c r="BI372" s="107">
        <f t="shared" si="43"/>
        <v>0</v>
      </c>
      <c r="BJ372" s="20" t="s">
        <v>139</v>
      </c>
      <c r="BK372" s="172">
        <f t="shared" si="44"/>
        <v>0</v>
      </c>
      <c r="BL372" s="20" t="s">
        <v>251</v>
      </c>
      <c r="BM372" s="20" t="s">
        <v>641</v>
      </c>
    </row>
    <row r="373" spans="2:65" s="1" customFormat="1" ht="25.5" customHeight="1">
      <c r="B373" s="36"/>
      <c r="C373" s="164" t="s">
        <v>642</v>
      </c>
      <c r="D373" s="164" t="s">
        <v>161</v>
      </c>
      <c r="E373" s="165" t="s">
        <v>643</v>
      </c>
      <c r="F373" s="463" t="s">
        <v>644</v>
      </c>
      <c r="G373" s="463"/>
      <c r="H373" s="463"/>
      <c r="I373" s="463"/>
      <c r="J373" s="166" t="s">
        <v>312</v>
      </c>
      <c r="K373" s="167">
        <v>3</v>
      </c>
      <c r="L373" s="464">
        <v>0</v>
      </c>
      <c r="M373" s="465"/>
      <c r="N373" s="466">
        <f t="shared" si="35"/>
        <v>0</v>
      </c>
      <c r="O373" s="466"/>
      <c r="P373" s="466"/>
      <c r="Q373" s="466"/>
      <c r="R373" s="38"/>
      <c r="T373" s="169" t="s">
        <v>20</v>
      </c>
      <c r="U373" s="45" t="s">
        <v>45</v>
      </c>
      <c r="V373" s="37"/>
      <c r="W373" s="170">
        <f t="shared" si="36"/>
        <v>0</v>
      </c>
      <c r="X373" s="170">
        <v>4.6000000000000001E-4</v>
      </c>
      <c r="Y373" s="170">
        <f t="shared" si="37"/>
        <v>1.3800000000000002E-3</v>
      </c>
      <c r="Z373" s="170">
        <v>0</v>
      </c>
      <c r="AA373" s="171">
        <f t="shared" si="38"/>
        <v>0</v>
      </c>
      <c r="AR373" s="20" t="s">
        <v>251</v>
      </c>
      <c r="AT373" s="20" t="s">
        <v>161</v>
      </c>
      <c r="AU373" s="20" t="s">
        <v>139</v>
      </c>
      <c r="AY373" s="20" t="s">
        <v>160</v>
      </c>
      <c r="BE373" s="107">
        <f t="shared" si="39"/>
        <v>0</v>
      </c>
      <c r="BF373" s="107">
        <f t="shared" si="40"/>
        <v>0</v>
      </c>
      <c r="BG373" s="107">
        <f t="shared" si="41"/>
        <v>0</v>
      </c>
      <c r="BH373" s="107">
        <f t="shared" si="42"/>
        <v>0</v>
      </c>
      <c r="BI373" s="107">
        <f t="shared" si="43"/>
        <v>0</v>
      </c>
      <c r="BJ373" s="20" t="s">
        <v>139</v>
      </c>
      <c r="BK373" s="172">
        <f t="shared" si="44"/>
        <v>0</v>
      </c>
      <c r="BL373" s="20" t="s">
        <v>251</v>
      </c>
      <c r="BM373" s="20" t="s">
        <v>645</v>
      </c>
    </row>
    <row r="374" spans="2:65" s="1" customFormat="1" ht="25.5" customHeight="1">
      <c r="B374" s="36"/>
      <c r="C374" s="189" t="s">
        <v>646</v>
      </c>
      <c r="D374" s="189" t="s">
        <v>398</v>
      </c>
      <c r="E374" s="190" t="s">
        <v>647</v>
      </c>
      <c r="F374" s="473" t="s">
        <v>648</v>
      </c>
      <c r="G374" s="473"/>
      <c r="H374" s="473"/>
      <c r="I374" s="473"/>
      <c r="J374" s="191" t="s">
        <v>466</v>
      </c>
      <c r="K374" s="192">
        <v>17.757999999999999</v>
      </c>
      <c r="L374" s="474">
        <v>0</v>
      </c>
      <c r="M374" s="475"/>
      <c r="N374" s="476">
        <f t="shared" si="35"/>
        <v>0</v>
      </c>
      <c r="O374" s="466"/>
      <c r="P374" s="466"/>
      <c r="Q374" s="466"/>
      <c r="R374" s="38"/>
      <c r="T374" s="169" t="s">
        <v>20</v>
      </c>
      <c r="U374" s="45" t="s">
        <v>45</v>
      </c>
      <c r="V374" s="37"/>
      <c r="W374" s="170">
        <f t="shared" si="36"/>
        <v>0</v>
      </c>
      <c r="X374" s="170">
        <v>2.2200000000000002E-3</v>
      </c>
      <c r="Y374" s="170">
        <f t="shared" si="37"/>
        <v>3.9422760000000001E-2</v>
      </c>
      <c r="Z374" s="170">
        <v>0</v>
      </c>
      <c r="AA374" s="171">
        <f t="shared" si="38"/>
        <v>0</v>
      </c>
      <c r="AR374" s="20" t="s">
        <v>340</v>
      </c>
      <c r="AT374" s="20" t="s">
        <v>398</v>
      </c>
      <c r="AU374" s="20" t="s">
        <v>139</v>
      </c>
      <c r="AY374" s="20" t="s">
        <v>160</v>
      </c>
      <c r="BE374" s="107">
        <f t="shared" si="39"/>
        <v>0</v>
      </c>
      <c r="BF374" s="107">
        <f t="shared" si="40"/>
        <v>0</v>
      </c>
      <c r="BG374" s="107">
        <f t="shared" si="41"/>
        <v>0</v>
      </c>
      <c r="BH374" s="107">
        <f t="shared" si="42"/>
        <v>0</v>
      </c>
      <c r="BI374" s="107">
        <f t="shared" si="43"/>
        <v>0</v>
      </c>
      <c r="BJ374" s="20" t="s">
        <v>139</v>
      </c>
      <c r="BK374" s="172">
        <f t="shared" si="44"/>
        <v>0</v>
      </c>
      <c r="BL374" s="20" t="s">
        <v>251</v>
      </c>
      <c r="BM374" s="20" t="s">
        <v>649</v>
      </c>
    </row>
    <row r="375" spans="2:65" s="1" customFormat="1" ht="25.5" customHeight="1">
      <c r="B375" s="36"/>
      <c r="C375" s="164" t="s">
        <v>650</v>
      </c>
      <c r="D375" s="164" t="s">
        <v>161</v>
      </c>
      <c r="E375" s="165" t="s">
        <v>651</v>
      </c>
      <c r="F375" s="463" t="s">
        <v>652</v>
      </c>
      <c r="G375" s="463"/>
      <c r="H375" s="463"/>
      <c r="I375" s="463"/>
      <c r="J375" s="166" t="s">
        <v>312</v>
      </c>
      <c r="K375" s="167">
        <v>1</v>
      </c>
      <c r="L375" s="464">
        <v>0</v>
      </c>
      <c r="M375" s="465"/>
      <c r="N375" s="466">
        <f t="shared" si="35"/>
        <v>0</v>
      </c>
      <c r="O375" s="466"/>
      <c r="P375" s="466"/>
      <c r="Q375" s="466"/>
      <c r="R375" s="38"/>
      <c r="T375" s="169" t="s">
        <v>20</v>
      </c>
      <c r="U375" s="45" t="s">
        <v>45</v>
      </c>
      <c r="V375" s="37"/>
      <c r="W375" s="170">
        <f t="shared" si="36"/>
        <v>0</v>
      </c>
      <c r="X375" s="170">
        <v>5.0000000000000001E-4</v>
      </c>
      <c r="Y375" s="170">
        <f t="shared" si="37"/>
        <v>5.0000000000000001E-4</v>
      </c>
      <c r="Z375" s="170">
        <v>0</v>
      </c>
      <c r="AA375" s="171">
        <f t="shared" si="38"/>
        <v>0</v>
      </c>
      <c r="AR375" s="20" t="s">
        <v>251</v>
      </c>
      <c r="AT375" s="20" t="s">
        <v>161</v>
      </c>
      <c r="AU375" s="20" t="s">
        <v>139</v>
      </c>
      <c r="AY375" s="20" t="s">
        <v>160</v>
      </c>
      <c r="BE375" s="107">
        <f t="shared" si="39"/>
        <v>0</v>
      </c>
      <c r="BF375" s="107">
        <f t="shared" si="40"/>
        <v>0</v>
      </c>
      <c r="BG375" s="107">
        <f t="shared" si="41"/>
        <v>0</v>
      </c>
      <c r="BH375" s="107">
        <f t="shared" si="42"/>
        <v>0</v>
      </c>
      <c r="BI375" s="107">
        <f t="shared" si="43"/>
        <v>0</v>
      </c>
      <c r="BJ375" s="20" t="s">
        <v>139</v>
      </c>
      <c r="BK375" s="172">
        <f t="shared" si="44"/>
        <v>0</v>
      </c>
      <c r="BL375" s="20" t="s">
        <v>251</v>
      </c>
      <c r="BM375" s="20" t="s">
        <v>653</v>
      </c>
    </row>
    <row r="376" spans="2:65" s="1" customFormat="1" ht="25.5" customHeight="1">
      <c r="B376" s="36"/>
      <c r="C376" s="189" t="s">
        <v>654</v>
      </c>
      <c r="D376" s="189" t="s">
        <v>398</v>
      </c>
      <c r="E376" s="190" t="s">
        <v>647</v>
      </c>
      <c r="F376" s="473" t="s">
        <v>648</v>
      </c>
      <c r="G376" s="473"/>
      <c r="H376" s="473"/>
      <c r="I376" s="473"/>
      <c r="J376" s="191" t="s">
        <v>466</v>
      </c>
      <c r="K376" s="192">
        <v>9</v>
      </c>
      <c r="L376" s="474">
        <v>0</v>
      </c>
      <c r="M376" s="475"/>
      <c r="N376" s="476">
        <f t="shared" si="35"/>
        <v>0</v>
      </c>
      <c r="O376" s="466"/>
      <c r="P376" s="466"/>
      <c r="Q376" s="466"/>
      <c r="R376" s="38"/>
      <c r="T376" s="169" t="s">
        <v>20</v>
      </c>
      <c r="U376" s="45" t="s">
        <v>45</v>
      </c>
      <c r="V376" s="37"/>
      <c r="W376" s="170">
        <f t="shared" si="36"/>
        <v>0</v>
      </c>
      <c r="X376" s="170">
        <v>2.2200000000000002E-3</v>
      </c>
      <c r="Y376" s="170">
        <f t="shared" si="37"/>
        <v>1.9980000000000001E-2</v>
      </c>
      <c r="Z376" s="170">
        <v>0</v>
      </c>
      <c r="AA376" s="171">
        <f t="shared" si="38"/>
        <v>0</v>
      </c>
      <c r="AR376" s="20" t="s">
        <v>340</v>
      </c>
      <c r="AT376" s="20" t="s">
        <v>398</v>
      </c>
      <c r="AU376" s="20" t="s">
        <v>139</v>
      </c>
      <c r="AY376" s="20" t="s">
        <v>160</v>
      </c>
      <c r="BE376" s="107">
        <f t="shared" si="39"/>
        <v>0</v>
      </c>
      <c r="BF376" s="107">
        <f t="shared" si="40"/>
        <v>0</v>
      </c>
      <c r="BG376" s="107">
        <f t="shared" si="41"/>
        <v>0</v>
      </c>
      <c r="BH376" s="107">
        <f t="shared" si="42"/>
        <v>0</v>
      </c>
      <c r="BI376" s="107">
        <f t="shared" si="43"/>
        <v>0</v>
      </c>
      <c r="BJ376" s="20" t="s">
        <v>139</v>
      </c>
      <c r="BK376" s="172">
        <f t="shared" si="44"/>
        <v>0</v>
      </c>
      <c r="BL376" s="20" t="s">
        <v>251</v>
      </c>
      <c r="BM376" s="20" t="s">
        <v>655</v>
      </c>
    </row>
    <row r="377" spans="2:65" s="1" customFormat="1" ht="16.5" customHeight="1">
      <c r="B377" s="36"/>
      <c r="C377" s="164" t="s">
        <v>656</v>
      </c>
      <c r="D377" s="164" t="s">
        <v>161</v>
      </c>
      <c r="E377" s="165" t="s">
        <v>657</v>
      </c>
      <c r="F377" s="463" t="s">
        <v>658</v>
      </c>
      <c r="G377" s="463"/>
      <c r="H377" s="463"/>
      <c r="I377" s="463"/>
      <c r="J377" s="166" t="s">
        <v>516</v>
      </c>
      <c r="K377" s="167">
        <v>1</v>
      </c>
      <c r="L377" s="464">
        <v>0</v>
      </c>
      <c r="M377" s="465"/>
      <c r="N377" s="466">
        <f t="shared" si="35"/>
        <v>0</v>
      </c>
      <c r="O377" s="466"/>
      <c r="P377" s="466"/>
      <c r="Q377" s="466"/>
      <c r="R377" s="38"/>
      <c r="T377" s="169" t="s">
        <v>20</v>
      </c>
      <c r="U377" s="45" t="s">
        <v>45</v>
      </c>
      <c r="V377" s="37"/>
      <c r="W377" s="170">
        <f t="shared" si="36"/>
        <v>0</v>
      </c>
      <c r="X377" s="170">
        <v>0</v>
      </c>
      <c r="Y377" s="170">
        <f t="shared" si="37"/>
        <v>0</v>
      </c>
      <c r="Z377" s="170">
        <v>0</v>
      </c>
      <c r="AA377" s="171">
        <f t="shared" si="38"/>
        <v>0</v>
      </c>
      <c r="AR377" s="20" t="s">
        <v>251</v>
      </c>
      <c r="AT377" s="20" t="s">
        <v>161</v>
      </c>
      <c r="AU377" s="20" t="s">
        <v>139</v>
      </c>
      <c r="AY377" s="20" t="s">
        <v>160</v>
      </c>
      <c r="BE377" s="107">
        <f t="shared" si="39"/>
        <v>0</v>
      </c>
      <c r="BF377" s="107">
        <f t="shared" si="40"/>
        <v>0</v>
      </c>
      <c r="BG377" s="107">
        <f t="shared" si="41"/>
        <v>0</v>
      </c>
      <c r="BH377" s="107">
        <f t="shared" si="42"/>
        <v>0</v>
      </c>
      <c r="BI377" s="107">
        <f t="shared" si="43"/>
        <v>0</v>
      </c>
      <c r="BJ377" s="20" t="s">
        <v>139</v>
      </c>
      <c r="BK377" s="172">
        <f t="shared" si="44"/>
        <v>0</v>
      </c>
      <c r="BL377" s="20" t="s">
        <v>251</v>
      </c>
      <c r="BM377" s="20" t="s">
        <v>659</v>
      </c>
    </row>
    <row r="378" spans="2:65" s="1" customFormat="1" ht="16.5" customHeight="1">
      <c r="B378" s="36"/>
      <c r="C378" s="164" t="s">
        <v>660</v>
      </c>
      <c r="D378" s="164" t="s">
        <v>161</v>
      </c>
      <c r="E378" s="165" t="s">
        <v>661</v>
      </c>
      <c r="F378" s="463" t="s">
        <v>662</v>
      </c>
      <c r="G378" s="463"/>
      <c r="H378" s="463"/>
      <c r="I378" s="463"/>
      <c r="J378" s="166" t="s">
        <v>516</v>
      </c>
      <c r="K378" s="167">
        <v>1</v>
      </c>
      <c r="L378" s="464">
        <v>0</v>
      </c>
      <c r="M378" s="465"/>
      <c r="N378" s="466">
        <f t="shared" si="35"/>
        <v>0</v>
      </c>
      <c r="O378" s="466"/>
      <c r="P378" s="466"/>
      <c r="Q378" s="466"/>
      <c r="R378" s="38"/>
      <c r="T378" s="169" t="s">
        <v>20</v>
      </c>
      <c r="U378" s="45" t="s">
        <v>45</v>
      </c>
      <c r="V378" s="37"/>
      <c r="W378" s="170">
        <f t="shared" si="36"/>
        <v>0</v>
      </c>
      <c r="X378" s="170">
        <v>0</v>
      </c>
      <c r="Y378" s="170">
        <f t="shared" si="37"/>
        <v>0</v>
      </c>
      <c r="Z378" s="170">
        <v>0</v>
      </c>
      <c r="AA378" s="171">
        <f t="shared" si="38"/>
        <v>0</v>
      </c>
      <c r="AR378" s="20" t="s">
        <v>251</v>
      </c>
      <c r="AT378" s="20" t="s">
        <v>161</v>
      </c>
      <c r="AU378" s="20" t="s">
        <v>139</v>
      </c>
      <c r="AY378" s="20" t="s">
        <v>160</v>
      </c>
      <c r="BE378" s="107">
        <f t="shared" si="39"/>
        <v>0</v>
      </c>
      <c r="BF378" s="107">
        <f t="shared" si="40"/>
        <v>0</v>
      </c>
      <c r="BG378" s="107">
        <f t="shared" si="41"/>
        <v>0</v>
      </c>
      <c r="BH378" s="107">
        <f t="shared" si="42"/>
        <v>0</v>
      </c>
      <c r="BI378" s="107">
        <f t="shared" si="43"/>
        <v>0</v>
      </c>
      <c r="BJ378" s="20" t="s">
        <v>139</v>
      </c>
      <c r="BK378" s="172">
        <f t="shared" si="44"/>
        <v>0</v>
      </c>
      <c r="BL378" s="20" t="s">
        <v>251</v>
      </c>
      <c r="BM378" s="20" t="s">
        <v>663</v>
      </c>
    </row>
    <row r="379" spans="2:65" s="1" customFormat="1" ht="25.5" customHeight="1">
      <c r="B379" s="36"/>
      <c r="C379" s="164" t="s">
        <v>664</v>
      </c>
      <c r="D379" s="164" t="s">
        <v>161</v>
      </c>
      <c r="E379" s="165" t="s">
        <v>665</v>
      </c>
      <c r="F379" s="463" t="s">
        <v>666</v>
      </c>
      <c r="G379" s="463"/>
      <c r="H379" s="463"/>
      <c r="I379" s="463"/>
      <c r="J379" s="166" t="s">
        <v>414</v>
      </c>
      <c r="K379" s="168">
        <v>0</v>
      </c>
      <c r="L379" s="464">
        <v>0</v>
      </c>
      <c r="M379" s="465"/>
      <c r="N379" s="466">
        <f t="shared" si="35"/>
        <v>0</v>
      </c>
      <c r="O379" s="466"/>
      <c r="P379" s="466"/>
      <c r="Q379" s="466"/>
      <c r="R379" s="38"/>
      <c r="T379" s="169" t="s">
        <v>20</v>
      </c>
      <c r="U379" s="45" t="s">
        <v>45</v>
      </c>
      <c r="V379" s="37"/>
      <c r="W379" s="170">
        <f t="shared" si="36"/>
        <v>0</v>
      </c>
      <c r="X379" s="170">
        <v>0</v>
      </c>
      <c r="Y379" s="170">
        <f t="shared" si="37"/>
        <v>0</v>
      </c>
      <c r="Z379" s="170">
        <v>0</v>
      </c>
      <c r="AA379" s="171">
        <f t="shared" si="38"/>
        <v>0</v>
      </c>
      <c r="AR379" s="20" t="s">
        <v>251</v>
      </c>
      <c r="AT379" s="20" t="s">
        <v>161</v>
      </c>
      <c r="AU379" s="20" t="s">
        <v>139</v>
      </c>
      <c r="AY379" s="20" t="s">
        <v>160</v>
      </c>
      <c r="BE379" s="107">
        <f t="shared" si="39"/>
        <v>0</v>
      </c>
      <c r="BF379" s="107">
        <f t="shared" si="40"/>
        <v>0</v>
      </c>
      <c r="BG379" s="107">
        <f t="shared" si="41"/>
        <v>0</v>
      </c>
      <c r="BH379" s="107">
        <f t="shared" si="42"/>
        <v>0</v>
      </c>
      <c r="BI379" s="107">
        <f t="shared" si="43"/>
        <v>0</v>
      </c>
      <c r="BJ379" s="20" t="s">
        <v>139</v>
      </c>
      <c r="BK379" s="172">
        <f t="shared" si="44"/>
        <v>0</v>
      </c>
      <c r="BL379" s="20" t="s">
        <v>251</v>
      </c>
      <c r="BM379" s="20" t="s">
        <v>667</v>
      </c>
    </row>
    <row r="380" spans="2:65" s="9" customFormat="1" ht="29.85" customHeight="1">
      <c r="B380" s="153"/>
      <c r="C380" s="154"/>
      <c r="D380" s="163" t="s">
        <v>127</v>
      </c>
      <c r="E380" s="163"/>
      <c r="F380" s="163"/>
      <c r="G380" s="163"/>
      <c r="H380" s="163"/>
      <c r="I380" s="163"/>
      <c r="J380" s="163"/>
      <c r="K380" s="163"/>
      <c r="L380" s="163"/>
      <c r="M380" s="163"/>
      <c r="N380" s="477">
        <f>BK380</f>
        <v>0</v>
      </c>
      <c r="O380" s="478"/>
      <c r="P380" s="478"/>
      <c r="Q380" s="478"/>
      <c r="R380" s="156"/>
      <c r="T380" s="157"/>
      <c r="U380" s="154"/>
      <c r="V380" s="154"/>
      <c r="W380" s="158">
        <f>W381</f>
        <v>0</v>
      </c>
      <c r="X380" s="154"/>
      <c r="Y380" s="158">
        <f>Y381</f>
        <v>0</v>
      </c>
      <c r="Z380" s="154"/>
      <c r="AA380" s="159">
        <f>AA381</f>
        <v>0</v>
      </c>
      <c r="AR380" s="160" t="s">
        <v>139</v>
      </c>
      <c r="AT380" s="161" t="s">
        <v>77</v>
      </c>
      <c r="AU380" s="161" t="s">
        <v>86</v>
      </c>
      <c r="AY380" s="160" t="s">
        <v>160</v>
      </c>
      <c r="BK380" s="162">
        <f>BK381</f>
        <v>0</v>
      </c>
    </row>
    <row r="381" spans="2:65" s="1" customFormat="1" ht="16.5" customHeight="1">
      <c r="B381" s="36"/>
      <c r="C381" s="164" t="s">
        <v>668</v>
      </c>
      <c r="D381" s="164" t="s">
        <v>161</v>
      </c>
      <c r="E381" s="165" t="s">
        <v>669</v>
      </c>
      <c r="F381" s="463" t="s">
        <v>670</v>
      </c>
      <c r="G381" s="463"/>
      <c r="H381" s="463"/>
      <c r="I381" s="463"/>
      <c r="J381" s="166" t="s">
        <v>516</v>
      </c>
      <c r="K381" s="167">
        <v>1</v>
      </c>
      <c r="L381" s="464">
        <v>0</v>
      </c>
      <c r="M381" s="465"/>
      <c r="N381" s="466">
        <f>ROUND(L381*K381,3)</f>
        <v>0</v>
      </c>
      <c r="O381" s="466"/>
      <c r="P381" s="466"/>
      <c r="Q381" s="466"/>
      <c r="R381" s="38"/>
      <c r="T381" s="169" t="s">
        <v>20</v>
      </c>
      <c r="U381" s="45" t="s">
        <v>45</v>
      </c>
      <c r="V381" s="37"/>
      <c r="W381" s="170">
        <f>V381*K381</f>
        <v>0</v>
      </c>
      <c r="X381" s="170">
        <v>0</v>
      </c>
      <c r="Y381" s="170">
        <f>X381*K381</f>
        <v>0</v>
      </c>
      <c r="Z381" s="170">
        <v>0</v>
      </c>
      <c r="AA381" s="171">
        <f>Z381*K381</f>
        <v>0</v>
      </c>
      <c r="AR381" s="20" t="s">
        <v>251</v>
      </c>
      <c r="AT381" s="20" t="s">
        <v>161</v>
      </c>
      <c r="AU381" s="20" t="s">
        <v>139</v>
      </c>
      <c r="AY381" s="20" t="s">
        <v>160</v>
      </c>
      <c r="BE381" s="107">
        <f>IF(U381="základná",N381,0)</f>
        <v>0</v>
      </c>
      <c r="BF381" s="107">
        <f>IF(U381="znížená",N381,0)</f>
        <v>0</v>
      </c>
      <c r="BG381" s="107">
        <f>IF(U381="zákl. prenesená",N381,0)</f>
        <v>0</v>
      </c>
      <c r="BH381" s="107">
        <f>IF(U381="zníž. prenesená",N381,0)</f>
        <v>0</v>
      </c>
      <c r="BI381" s="107">
        <f>IF(U381="nulová",N381,0)</f>
        <v>0</v>
      </c>
      <c r="BJ381" s="20" t="s">
        <v>139</v>
      </c>
      <c r="BK381" s="172">
        <f>ROUND(L381*K381,3)</f>
        <v>0</v>
      </c>
      <c r="BL381" s="20" t="s">
        <v>251</v>
      </c>
      <c r="BM381" s="20" t="s">
        <v>671</v>
      </c>
    </row>
    <row r="382" spans="2:65" s="9" customFormat="1" ht="29.85" customHeight="1">
      <c r="B382" s="153"/>
      <c r="C382" s="154"/>
      <c r="D382" s="163" t="s">
        <v>128</v>
      </c>
      <c r="E382" s="163"/>
      <c r="F382" s="163"/>
      <c r="G382" s="163"/>
      <c r="H382" s="163"/>
      <c r="I382" s="163"/>
      <c r="J382" s="163"/>
      <c r="K382" s="163"/>
      <c r="L382" s="163"/>
      <c r="M382" s="163"/>
      <c r="N382" s="477">
        <f>BK382</f>
        <v>0</v>
      </c>
      <c r="O382" s="478"/>
      <c r="P382" s="478"/>
      <c r="Q382" s="478"/>
      <c r="R382" s="156"/>
      <c r="T382" s="157"/>
      <c r="U382" s="154"/>
      <c r="V382" s="154"/>
      <c r="W382" s="158">
        <f>SUM(W383:W394)</f>
        <v>0</v>
      </c>
      <c r="X382" s="154"/>
      <c r="Y382" s="158">
        <f>SUM(Y383:Y394)</f>
        <v>1.6615759999999997</v>
      </c>
      <c r="Z382" s="154"/>
      <c r="AA382" s="159">
        <f>SUM(AA383:AA394)</f>
        <v>0</v>
      </c>
      <c r="AR382" s="160" t="s">
        <v>139</v>
      </c>
      <c r="AT382" s="161" t="s">
        <v>77</v>
      </c>
      <c r="AU382" s="161" t="s">
        <v>86</v>
      </c>
      <c r="AY382" s="160" t="s">
        <v>160</v>
      </c>
      <c r="BK382" s="162">
        <f>SUM(BK383:BK394)</f>
        <v>0</v>
      </c>
    </row>
    <row r="383" spans="2:65" s="1" customFormat="1" ht="25.5" customHeight="1">
      <c r="B383" s="36"/>
      <c r="C383" s="164" t="s">
        <v>672</v>
      </c>
      <c r="D383" s="164" t="s">
        <v>161</v>
      </c>
      <c r="E383" s="165" t="s">
        <v>673</v>
      </c>
      <c r="F383" s="463" t="s">
        <v>674</v>
      </c>
      <c r="G383" s="463"/>
      <c r="H383" s="463"/>
      <c r="I383" s="463"/>
      <c r="J383" s="166" t="s">
        <v>466</v>
      </c>
      <c r="K383" s="167">
        <v>36.5</v>
      </c>
      <c r="L383" s="464">
        <v>0</v>
      </c>
      <c r="M383" s="465"/>
      <c r="N383" s="466">
        <f>ROUND(L383*K383,3)</f>
        <v>0</v>
      </c>
      <c r="O383" s="466"/>
      <c r="P383" s="466"/>
      <c r="Q383" s="466"/>
      <c r="R383" s="38"/>
      <c r="T383" s="169" t="s">
        <v>20</v>
      </c>
      <c r="U383" s="45" t="s">
        <v>45</v>
      </c>
      <c r="V383" s="37"/>
      <c r="W383" s="170">
        <f>V383*K383</f>
        <v>0</v>
      </c>
      <c r="X383" s="170">
        <v>3.7799999999999999E-3</v>
      </c>
      <c r="Y383" s="170">
        <f>X383*K383</f>
        <v>0.13797000000000001</v>
      </c>
      <c r="Z383" s="170">
        <v>0</v>
      </c>
      <c r="AA383" s="171">
        <f>Z383*K383</f>
        <v>0</v>
      </c>
      <c r="AR383" s="20" t="s">
        <v>251</v>
      </c>
      <c r="AT383" s="20" t="s">
        <v>161</v>
      </c>
      <c r="AU383" s="20" t="s">
        <v>139</v>
      </c>
      <c r="AY383" s="20" t="s">
        <v>160</v>
      </c>
      <c r="BE383" s="107">
        <f>IF(U383="základná",N383,0)</f>
        <v>0</v>
      </c>
      <c r="BF383" s="107">
        <f>IF(U383="znížená",N383,0)</f>
        <v>0</v>
      </c>
      <c r="BG383" s="107">
        <f>IF(U383="zákl. prenesená",N383,0)</f>
        <v>0</v>
      </c>
      <c r="BH383" s="107">
        <f>IF(U383="zníž. prenesená",N383,0)</f>
        <v>0</v>
      </c>
      <c r="BI383" s="107">
        <f>IF(U383="nulová",N383,0)</f>
        <v>0</v>
      </c>
      <c r="BJ383" s="20" t="s">
        <v>139</v>
      </c>
      <c r="BK383" s="172">
        <f>ROUND(L383*K383,3)</f>
        <v>0</v>
      </c>
      <c r="BL383" s="20" t="s">
        <v>251</v>
      </c>
      <c r="BM383" s="20" t="s">
        <v>675</v>
      </c>
    </row>
    <row r="384" spans="2:65" s="1" customFormat="1" ht="16.5" customHeight="1">
      <c r="B384" s="36"/>
      <c r="C384" s="189" t="s">
        <v>676</v>
      </c>
      <c r="D384" s="189" t="s">
        <v>398</v>
      </c>
      <c r="E384" s="190" t="s">
        <v>677</v>
      </c>
      <c r="F384" s="473" t="s">
        <v>678</v>
      </c>
      <c r="G384" s="473"/>
      <c r="H384" s="473"/>
      <c r="I384" s="473"/>
      <c r="J384" s="191" t="s">
        <v>312</v>
      </c>
      <c r="K384" s="192">
        <v>186.66</v>
      </c>
      <c r="L384" s="474">
        <v>0</v>
      </c>
      <c r="M384" s="475"/>
      <c r="N384" s="476">
        <f>ROUND(L384*K384,3)</f>
        <v>0</v>
      </c>
      <c r="O384" s="466"/>
      <c r="P384" s="466"/>
      <c r="Q384" s="466"/>
      <c r="R384" s="38"/>
      <c r="T384" s="169" t="s">
        <v>20</v>
      </c>
      <c r="U384" s="45" t="s">
        <v>45</v>
      </c>
      <c r="V384" s="37"/>
      <c r="W384" s="170">
        <f>V384*K384</f>
        <v>0</v>
      </c>
      <c r="X384" s="170">
        <v>0</v>
      </c>
      <c r="Y384" s="170">
        <f>X384*K384</f>
        <v>0</v>
      </c>
      <c r="Z384" s="170">
        <v>0</v>
      </c>
      <c r="AA384" s="171">
        <f>Z384*K384</f>
        <v>0</v>
      </c>
      <c r="AR384" s="20" t="s">
        <v>340</v>
      </c>
      <c r="AT384" s="20" t="s">
        <v>398</v>
      </c>
      <c r="AU384" s="20" t="s">
        <v>139</v>
      </c>
      <c r="AY384" s="20" t="s">
        <v>160</v>
      </c>
      <c r="BE384" s="107">
        <f>IF(U384="základná",N384,0)</f>
        <v>0</v>
      </c>
      <c r="BF384" s="107">
        <f>IF(U384="znížená",N384,0)</f>
        <v>0</v>
      </c>
      <c r="BG384" s="107">
        <f>IF(U384="zákl. prenesená",N384,0)</f>
        <v>0</v>
      </c>
      <c r="BH384" s="107">
        <f>IF(U384="zníž. prenesená",N384,0)</f>
        <v>0</v>
      </c>
      <c r="BI384" s="107">
        <f>IF(U384="nulová",N384,0)</f>
        <v>0</v>
      </c>
      <c r="BJ384" s="20" t="s">
        <v>139</v>
      </c>
      <c r="BK384" s="172">
        <f>ROUND(L384*K384,3)</f>
        <v>0</v>
      </c>
      <c r="BL384" s="20" t="s">
        <v>251</v>
      </c>
      <c r="BM384" s="20" t="s">
        <v>679</v>
      </c>
    </row>
    <row r="385" spans="2:65" s="1" customFormat="1" ht="25.5" customHeight="1">
      <c r="B385" s="36"/>
      <c r="C385" s="164" t="s">
        <v>680</v>
      </c>
      <c r="D385" s="164" t="s">
        <v>161</v>
      </c>
      <c r="E385" s="165" t="s">
        <v>681</v>
      </c>
      <c r="F385" s="463" t="s">
        <v>682</v>
      </c>
      <c r="G385" s="463"/>
      <c r="H385" s="463"/>
      <c r="I385" s="463"/>
      <c r="J385" s="166" t="s">
        <v>182</v>
      </c>
      <c r="K385" s="167">
        <v>68.599999999999994</v>
      </c>
      <c r="L385" s="464">
        <v>0</v>
      </c>
      <c r="M385" s="465"/>
      <c r="N385" s="466">
        <f>ROUND(L385*K385,3)</f>
        <v>0</v>
      </c>
      <c r="O385" s="466"/>
      <c r="P385" s="466"/>
      <c r="Q385" s="466"/>
      <c r="R385" s="38"/>
      <c r="T385" s="169" t="s">
        <v>20</v>
      </c>
      <c r="U385" s="45" t="s">
        <v>45</v>
      </c>
      <c r="V385" s="37"/>
      <c r="W385" s="170">
        <f>V385*K385</f>
        <v>0</v>
      </c>
      <c r="X385" s="170">
        <v>3.8500000000000001E-3</v>
      </c>
      <c r="Y385" s="170">
        <f>X385*K385</f>
        <v>0.26411000000000001</v>
      </c>
      <c r="Z385" s="170">
        <v>0</v>
      </c>
      <c r="AA385" s="171">
        <f>Z385*K385</f>
        <v>0</v>
      </c>
      <c r="AR385" s="20" t="s">
        <v>251</v>
      </c>
      <c r="AT385" s="20" t="s">
        <v>161</v>
      </c>
      <c r="AU385" s="20" t="s">
        <v>139</v>
      </c>
      <c r="AY385" s="20" t="s">
        <v>160</v>
      </c>
      <c r="BE385" s="107">
        <f>IF(U385="základná",N385,0)</f>
        <v>0</v>
      </c>
      <c r="BF385" s="107">
        <f>IF(U385="znížená",N385,0)</f>
        <v>0</v>
      </c>
      <c r="BG385" s="107">
        <f>IF(U385="zákl. prenesená",N385,0)</f>
        <v>0</v>
      </c>
      <c r="BH385" s="107">
        <f>IF(U385="zníž. prenesená",N385,0)</f>
        <v>0</v>
      </c>
      <c r="BI385" s="107">
        <f>IF(U385="nulová",N385,0)</f>
        <v>0</v>
      </c>
      <c r="BJ385" s="20" t="s">
        <v>139</v>
      </c>
      <c r="BK385" s="172">
        <f>ROUND(L385*K385,3)</f>
        <v>0</v>
      </c>
      <c r="BL385" s="20" t="s">
        <v>251</v>
      </c>
      <c r="BM385" s="20" t="s">
        <v>683</v>
      </c>
    </row>
    <row r="386" spans="2:65" s="10" customFormat="1" ht="25.5" customHeight="1">
      <c r="B386" s="173"/>
      <c r="C386" s="174"/>
      <c r="D386" s="174"/>
      <c r="E386" s="175" t="s">
        <v>20</v>
      </c>
      <c r="F386" s="467" t="s">
        <v>684</v>
      </c>
      <c r="G386" s="468"/>
      <c r="H386" s="468"/>
      <c r="I386" s="468"/>
      <c r="J386" s="174"/>
      <c r="K386" s="176">
        <v>10.34</v>
      </c>
      <c r="L386" s="174"/>
      <c r="M386" s="174"/>
      <c r="N386" s="174"/>
      <c r="O386" s="174"/>
      <c r="P386" s="174"/>
      <c r="Q386" s="174"/>
      <c r="R386" s="177"/>
      <c r="T386" s="178"/>
      <c r="U386" s="174"/>
      <c r="V386" s="174"/>
      <c r="W386" s="174"/>
      <c r="X386" s="174"/>
      <c r="Y386" s="174"/>
      <c r="Z386" s="174"/>
      <c r="AA386" s="179"/>
      <c r="AT386" s="180" t="s">
        <v>168</v>
      </c>
      <c r="AU386" s="180" t="s">
        <v>139</v>
      </c>
      <c r="AV386" s="10" t="s">
        <v>139</v>
      </c>
      <c r="AW386" s="10" t="s">
        <v>34</v>
      </c>
      <c r="AX386" s="10" t="s">
        <v>78</v>
      </c>
      <c r="AY386" s="180" t="s">
        <v>160</v>
      </c>
    </row>
    <row r="387" spans="2:65" s="10" customFormat="1" ht="25.5" customHeight="1">
      <c r="B387" s="173"/>
      <c r="C387" s="174"/>
      <c r="D387" s="174"/>
      <c r="E387" s="175" t="s">
        <v>20</v>
      </c>
      <c r="F387" s="471" t="s">
        <v>685</v>
      </c>
      <c r="G387" s="472"/>
      <c r="H387" s="472"/>
      <c r="I387" s="472"/>
      <c r="J387" s="174"/>
      <c r="K387" s="176">
        <v>15.35</v>
      </c>
      <c r="L387" s="174"/>
      <c r="M387" s="174"/>
      <c r="N387" s="174"/>
      <c r="O387" s="174"/>
      <c r="P387" s="174"/>
      <c r="Q387" s="174"/>
      <c r="R387" s="177"/>
      <c r="T387" s="178"/>
      <c r="U387" s="174"/>
      <c r="V387" s="174"/>
      <c r="W387" s="174"/>
      <c r="X387" s="174"/>
      <c r="Y387" s="174"/>
      <c r="Z387" s="174"/>
      <c r="AA387" s="179"/>
      <c r="AT387" s="180" t="s">
        <v>168</v>
      </c>
      <c r="AU387" s="180" t="s">
        <v>139</v>
      </c>
      <c r="AV387" s="10" t="s">
        <v>139</v>
      </c>
      <c r="AW387" s="10" t="s">
        <v>34</v>
      </c>
      <c r="AX387" s="10" t="s">
        <v>78</v>
      </c>
      <c r="AY387" s="180" t="s">
        <v>160</v>
      </c>
    </row>
    <row r="388" spans="2:65" s="10" customFormat="1" ht="25.5" customHeight="1">
      <c r="B388" s="173"/>
      <c r="C388" s="174"/>
      <c r="D388" s="174"/>
      <c r="E388" s="175" t="s">
        <v>20</v>
      </c>
      <c r="F388" s="471" t="s">
        <v>686</v>
      </c>
      <c r="G388" s="472"/>
      <c r="H388" s="472"/>
      <c r="I388" s="472"/>
      <c r="J388" s="174"/>
      <c r="K388" s="176">
        <v>14.2</v>
      </c>
      <c r="L388" s="174"/>
      <c r="M388" s="174"/>
      <c r="N388" s="174"/>
      <c r="O388" s="174"/>
      <c r="P388" s="174"/>
      <c r="Q388" s="174"/>
      <c r="R388" s="177"/>
      <c r="T388" s="178"/>
      <c r="U388" s="174"/>
      <c r="V388" s="174"/>
      <c r="W388" s="174"/>
      <c r="X388" s="174"/>
      <c r="Y388" s="174"/>
      <c r="Z388" s="174"/>
      <c r="AA388" s="179"/>
      <c r="AT388" s="180" t="s">
        <v>168</v>
      </c>
      <c r="AU388" s="180" t="s">
        <v>139</v>
      </c>
      <c r="AV388" s="10" t="s">
        <v>139</v>
      </c>
      <c r="AW388" s="10" t="s">
        <v>34</v>
      </c>
      <c r="AX388" s="10" t="s">
        <v>78</v>
      </c>
      <c r="AY388" s="180" t="s">
        <v>160</v>
      </c>
    </row>
    <row r="389" spans="2:65" s="10" customFormat="1" ht="25.5" customHeight="1">
      <c r="B389" s="173"/>
      <c r="C389" s="174"/>
      <c r="D389" s="174"/>
      <c r="E389" s="175" t="s">
        <v>20</v>
      </c>
      <c r="F389" s="471" t="s">
        <v>687</v>
      </c>
      <c r="G389" s="472"/>
      <c r="H389" s="472"/>
      <c r="I389" s="472"/>
      <c r="J389" s="174"/>
      <c r="K389" s="176">
        <v>12.99</v>
      </c>
      <c r="L389" s="174"/>
      <c r="M389" s="174"/>
      <c r="N389" s="174"/>
      <c r="O389" s="174"/>
      <c r="P389" s="174"/>
      <c r="Q389" s="174"/>
      <c r="R389" s="177"/>
      <c r="T389" s="178"/>
      <c r="U389" s="174"/>
      <c r="V389" s="174"/>
      <c r="W389" s="174"/>
      <c r="X389" s="174"/>
      <c r="Y389" s="174"/>
      <c r="Z389" s="174"/>
      <c r="AA389" s="179"/>
      <c r="AT389" s="180" t="s">
        <v>168</v>
      </c>
      <c r="AU389" s="180" t="s">
        <v>139</v>
      </c>
      <c r="AV389" s="10" t="s">
        <v>139</v>
      </c>
      <c r="AW389" s="10" t="s">
        <v>34</v>
      </c>
      <c r="AX389" s="10" t="s">
        <v>78</v>
      </c>
      <c r="AY389" s="180" t="s">
        <v>160</v>
      </c>
    </row>
    <row r="390" spans="2:65" s="10" customFormat="1" ht="25.5" customHeight="1">
      <c r="B390" s="173"/>
      <c r="C390" s="174"/>
      <c r="D390" s="174"/>
      <c r="E390" s="175" t="s">
        <v>20</v>
      </c>
      <c r="F390" s="471" t="s">
        <v>688</v>
      </c>
      <c r="G390" s="472"/>
      <c r="H390" s="472"/>
      <c r="I390" s="472"/>
      <c r="J390" s="174"/>
      <c r="K390" s="176">
        <v>10.61</v>
      </c>
      <c r="L390" s="174"/>
      <c r="M390" s="174"/>
      <c r="N390" s="174"/>
      <c r="O390" s="174"/>
      <c r="P390" s="174"/>
      <c r="Q390" s="174"/>
      <c r="R390" s="177"/>
      <c r="T390" s="178"/>
      <c r="U390" s="174"/>
      <c r="V390" s="174"/>
      <c r="W390" s="174"/>
      <c r="X390" s="174"/>
      <c r="Y390" s="174"/>
      <c r="Z390" s="174"/>
      <c r="AA390" s="179"/>
      <c r="AT390" s="180" t="s">
        <v>168</v>
      </c>
      <c r="AU390" s="180" t="s">
        <v>139</v>
      </c>
      <c r="AV390" s="10" t="s">
        <v>139</v>
      </c>
      <c r="AW390" s="10" t="s">
        <v>34</v>
      </c>
      <c r="AX390" s="10" t="s">
        <v>78</v>
      </c>
      <c r="AY390" s="180" t="s">
        <v>160</v>
      </c>
    </row>
    <row r="391" spans="2:65" s="10" customFormat="1" ht="25.5" customHeight="1">
      <c r="B391" s="173"/>
      <c r="C391" s="174"/>
      <c r="D391" s="174"/>
      <c r="E391" s="175" t="s">
        <v>20</v>
      </c>
      <c r="F391" s="471" t="s">
        <v>689</v>
      </c>
      <c r="G391" s="472"/>
      <c r="H391" s="472"/>
      <c r="I391" s="472"/>
      <c r="J391" s="174"/>
      <c r="K391" s="176">
        <v>5.1100000000000003</v>
      </c>
      <c r="L391" s="174"/>
      <c r="M391" s="174"/>
      <c r="N391" s="174"/>
      <c r="O391" s="174"/>
      <c r="P391" s="174"/>
      <c r="Q391" s="174"/>
      <c r="R391" s="177"/>
      <c r="T391" s="178"/>
      <c r="U391" s="174"/>
      <c r="V391" s="174"/>
      <c r="W391" s="174"/>
      <c r="X391" s="174"/>
      <c r="Y391" s="174"/>
      <c r="Z391" s="174"/>
      <c r="AA391" s="179"/>
      <c r="AT391" s="180" t="s">
        <v>168</v>
      </c>
      <c r="AU391" s="180" t="s">
        <v>139</v>
      </c>
      <c r="AV391" s="10" t="s">
        <v>139</v>
      </c>
      <c r="AW391" s="10" t="s">
        <v>34</v>
      </c>
      <c r="AX391" s="10" t="s">
        <v>78</v>
      </c>
      <c r="AY391" s="180" t="s">
        <v>160</v>
      </c>
    </row>
    <row r="392" spans="2:65" s="11" customFormat="1" ht="16.5" customHeight="1">
      <c r="B392" s="181"/>
      <c r="C392" s="182"/>
      <c r="D392" s="182"/>
      <c r="E392" s="183" t="s">
        <v>20</v>
      </c>
      <c r="F392" s="469" t="s">
        <v>169</v>
      </c>
      <c r="G392" s="470"/>
      <c r="H392" s="470"/>
      <c r="I392" s="470"/>
      <c r="J392" s="182"/>
      <c r="K392" s="184">
        <v>68.599999999999994</v>
      </c>
      <c r="L392" s="182"/>
      <c r="M392" s="182"/>
      <c r="N392" s="182"/>
      <c r="O392" s="182"/>
      <c r="P392" s="182"/>
      <c r="Q392" s="182"/>
      <c r="R392" s="185"/>
      <c r="T392" s="186"/>
      <c r="U392" s="182"/>
      <c r="V392" s="182"/>
      <c r="W392" s="182"/>
      <c r="X392" s="182"/>
      <c r="Y392" s="182"/>
      <c r="Z392" s="182"/>
      <c r="AA392" s="187"/>
      <c r="AT392" s="188" t="s">
        <v>168</v>
      </c>
      <c r="AU392" s="188" t="s">
        <v>139</v>
      </c>
      <c r="AV392" s="11" t="s">
        <v>165</v>
      </c>
      <c r="AW392" s="11" t="s">
        <v>34</v>
      </c>
      <c r="AX392" s="11" t="s">
        <v>86</v>
      </c>
      <c r="AY392" s="188" t="s">
        <v>160</v>
      </c>
    </row>
    <row r="393" spans="2:65" s="1" customFormat="1" ht="16.5" customHeight="1">
      <c r="B393" s="36"/>
      <c r="C393" s="189" t="s">
        <v>690</v>
      </c>
      <c r="D393" s="189" t="s">
        <v>398</v>
      </c>
      <c r="E393" s="190" t="s">
        <v>691</v>
      </c>
      <c r="F393" s="473" t="s">
        <v>692</v>
      </c>
      <c r="G393" s="473"/>
      <c r="H393" s="473"/>
      <c r="I393" s="473"/>
      <c r="J393" s="191" t="s">
        <v>182</v>
      </c>
      <c r="K393" s="192">
        <v>69.971999999999994</v>
      </c>
      <c r="L393" s="474">
        <v>0</v>
      </c>
      <c r="M393" s="475"/>
      <c r="N393" s="476">
        <f>ROUND(L393*K393,3)</f>
        <v>0</v>
      </c>
      <c r="O393" s="466"/>
      <c r="P393" s="466"/>
      <c r="Q393" s="466"/>
      <c r="R393" s="38"/>
      <c r="T393" s="169" t="s">
        <v>20</v>
      </c>
      <c r="U393" s="45" t="s">
        <v>45</v>
      </c>
      <c r="V393" s="37"/>
      <c r="W393" s="170">
        <f>V393*K393</f>
        <v>0</v>
      </c>
      <c r="X393" s="170">
        <v>1.7999999999999999E-2</v>
      </c>
      <c r="Y393" s="170">
        <f>X393*K393</f>
        <v>1.2594959999999997</v>
      </c>
      <c r="Z393" s="170">
        <v>0</v>
      </c>
      <c r="AA393" s="171">
        <f>Z393*K393</f>
        <v>0</v>
      </c>
      <c r="AR393" s="20" t="s">
        <v>340</v>
      </c>
      <c r="AT393" s="20" t="s">
        <v>398</v>
      </c>
      <c r="AU393" s="20" t="s">
        <v>139</v>
      </c>
      <c r="AY393" s="20" t="s">
        <v>160</v>
      </c>
      <c r="BE393" s="107">
        <f>IF(U393="základná",N393,0)</f>
        <v>0</v>
      </c>
      <c r="BF393" s="107">
        <f>IF(U393="znížená",N393,0)</f>
        <v>0</v>
      </c>
      <c r="BG393" s="107">
        <f>IF(U393="zákl. prenesená",N393,0)</f>
        <v>0</v>
      </c>
      <c r="BH393" s="107">
        <f>IF(U393="zníž. prenesená",N393,0)</f>
        <v>0</v>
      </c>
      <c r="BI393" s="107">
        <f>IF(U393="nulová",N393,0)</f>
        <v>0</v>
      </c>
      <c r="BJ393" s="20" t="s">
        <v>139</v>
      </c>
      <c r="BK393" s="172">
        <f>ROUND(L393*K393,3)</f>
        <v>0</v>
      </c>
      <c r="BL393" s="20" t="s">
        <v>251</v>
      </c>
      <c r="BM393" s="20" t="s">
        <v>693</v>
      </c>
    </row>
    <row r="394" spans="2:65" s="1" customFormat="1" ht="25.5" customHeight="1">
      <c r="B394" s="36"/>
      <c r="C394" s="164" t="s">
        <v>694</v>
      </c>
      <c r="D394" s="164" t="s">
        <v>161</v>
      </c>
      <c r="E394" s="165" t="s">
        <v>695</v>
      </c>
      <c r="F394" s="463" t="s">
        <v>696</v>
      </c>
      <c r="G394" s="463"/>
      <c r="H394" s="463"/>
      <c r="I394" s="463"/>
      <c r="J394" s="166" t="s">
        <v>414</v>
      </c>
      <c r="K394" s="168">
        <v>0</v>
      </c>
      <c r="L394" s="464">
        <v>0</v>
      </c>
      <c r="M394" s="465"/>
      <c r="N394" s="466">
        <f>ROUND(L394*K394,3)</f>
        <v>0</v>
      </c>
      <c r="O394" s="466"/>
      <c r="P394" s="466"/>
      <c r="Q394" s="466"/>
      <c r="R394" s="38"/>
      <c r="T394" s="169" t="s">
        <v>20</v>
      </c>
      <c r="U394" s="45" t="s">
        <v>45</v>
      </c>
      <c r="V394" s="37"/>
      <c r="W394" s="170">
        <f>V394*K394</f>
        <v>0</v>
      </c>
      <c r="X394" s="170">
        <v>0</v>
      </c>
      <c r="Y394" s="170">
        <f>X394*K394</f>
        <v>0</v>
      </c>
      <c r="Z394" s="170">
        <v>0</v>
      </c>
      <c r="AA394" s="171">
        <f>Z394*K394</f>
        <v>0</v>
      </c>
      <c r="AR394" s="20" t="s">
        <v>251</v>
      </c>
      <c r="AT394" s="20" t="s">
        <v>161</v>
      </c>
      <c r="AU394" s="20" t="s">
        <v>139</v>
      </c>
      <c r="AY394" s="20" t="s">
        <v>160</v>
      </c>
      <c r="BE394" s="107">
        <f>IF(U394="základná",N394,0)</f>
        <v>0</v>
      </c>
      <c r="BF394" s="107">
        <f>IF(U394="znížená",N394,0)</f>
        <v>0</v>
      </c>
      <c r="BG394" s="107">
        <f>IF(U394="zákl. prenesená",N394,0)</f>
        <v>0</v>
      </c>
      <c r="BH394" s="107">
        <f>IF(U394="zníž. prenesená",N394,0)</f>
        <v>0</v>
      </c>
      <c r="BI394" s="107">
        <f>IF(U394="nulová",N394,0)</f>
        <v>0</v>
      </c>
      <c r="BJ394" s="20" t="s">
        <v>139</v>
      </c>
      <c r="BK394" s="172">
        <f>ROUND(L394*K394,3)</f>
        <v>0</v>
      </c>
      <c r="BL394" s="20" t="s">
        <v>251</v>
      </c>
      <c r="BM394" s="20" t="s">
        <v>697</v>
      </c>
    </row>
    <row r="395" spans="2:65" s="9" customFormat="1" ht="29.85" customHeight="1">
      <c r="B395" s="153"/>
      <c r="C395" s="154"/>
      <c r="D395" s="163" t="s">
        <v>129</v>
      </c>
      <c r="E395" s="163"/>
      <c r="F395" s="163"/>
      <c r="G395" s="163"/>
      <c r="H395" s="163"/>
      <c r="I395" s="163"/>
      <c r="J395" s="163"/>
      <c r="K395" s="163"/>
      <c r="L395" s="163"/>
      <c r="M395" s="163"/>
      <c r="N395" s="477">
        <f>BK395</f>
        <v>0</v>
      </c>
      <c r="O395" s="478"/>
      <c r="P395" s="478"/>
      <c r="Q395" s="478"/>
      <c r="R395" s="156"/>
      <c r="T395" s="157"/>
      <c r="U395" s="154"/>
      <c r="V395" s="154"/>
      <c r="W395" s="158">
        <f>SUM(W396:W407)</f>
        <v>0</v>
      </c>
      <c r="X395" s="154"/>
      <c r="Y395" s="158">
        <f>SUM(Y396:Y407)</f>
        <v>1.4622322999999999</v>
      </c>
      <c r="Z395" s="154"/>
      <c r="AA395" s="159">
        <f>SUM(AA396:AA407)</f>
        <v>0</v>
      </c>
      <c r="AR395" s="160" t="s">
        <v>139</v>
      </c>
      <c r="AT395" s="161" t="s">
        <v>77</v>
      </c>
      <c r="AU395" s="161" t="s">
        <v>86</v>
      </c>
      <c r="AY395" s="160" t="s">
        <v>160</v>
      </c>
      <c r="BK395" s="162">
        <f>SUM(BK396:BK407)</f>
        <v>0</v>
      </c>
    </row>
    <row r="396" spans="2:65" s="1" customFormat="1" ht="16.5" customHeight="1">
      <c r="B396" s="36"/>
      <c r="C396" s="164" t="s">
        <v>698</v>
      </c>
      <c r="D396" s="164" t="s">
        <v>161</v>
      </c>
      <c r="E396" s="165" t="s">
        <v>699</v>
      </c>
      <c r="F396" s="463" t="s">
        <v>700</v>
      </c>
      <c r="G396" s="463"/>
      <c r="H396" s="463"/>
      <c r="I396" s="463"/>
      <c r="J396" s="166" t="s">
        <v>466</v>
      </c>
      <c r="K396" s="167">
        <v>183.62</v>
      </c>
      <c r="L396" s="464">
        <v>0</v>
      </c>
      <c r="M396" s="465"/>
      <c r="N396" s="466">
        <f>ROUND(L396*K396,3)</f>
        <v>0</v>
      </c>
      <c r="O396" s="466"/>
      <c r="P396" s="466"/>
      <c r="Q396" s="466"/>
      <c r="R396" s="38"/>
      <c r="T396" s="169" t="s">
        <v>20</v>
      </c>
      <c r="U396" s="45" t="s">
        <v>45</v>
      </c>
      <c r="V396" s="37"/>
      <c r="W396" s="170">
        <f>V396*K396</f>
        <v>0</v>
      </c>
      <c r="X396" s="170">
        <v>4.0000000000000003E-5</v>
      </c>
      <c r="Y396" s="170">
        <f>X396*K396</f>
        <v>7.3448000000000012E-3</v>
      </c>
      <c r="Z396" s="170">
        <v>0</v>
      </c>
      <c r="AA396" s="171">
        <f>Z396*K396</f>
        <v>0</v>
      </c>
      <c r="AR396" s="20" t="s">
        <v>251</v>
      </c>
      <c r="AT396" s="20" t="s">
        <v>161</v>
      </c>
      <c r="AU396" s="20" t="s">
        <v>139</v>
      </c>
      <c r="AY396" s="20" t="s">
        <v>160</v>
      </c>
      <c r="BE396" s="107">
        <f>IF(U396="základná",N396,0)</f>
        <v>0</v>
      </c>
      <c r="BF396" s="107">
        <f>IF(U396="znížená",N396,0)</f>
        <v>0</v>
      </c>
      <c r="BG396" s="107">
        <f>IF(U396="zákl. prenesená",N396,0)</f>
        <v>0</v>
      </c>
      <c r="BH396" s="107">
        <f>IF(U396="zníž. prenesená",N396,0)</f>
        <v>0</v>
      </c>
      <c r="BI396" s="107">
        <f>IF(U396="nulová",N396,0)</f>
        <v>0</v>
      </c>
      <c r="BJ396" s="20" t="s">
        <v>139</v>
      </c>
      <c r="BK396" s="172">
        <f>ROUND(L396*K396,3)</f>
        <v>0</v>
      </c>
      <c r="BL396" s="20" t="s">
        <v>251</v>
      </c>
      <c r="BM396" s="20" t="s">
        <v>701</v>
      </c>
    </row>
    <row r="397" spans="2:65" s="1" customFormat="1" ht="16.5" customHeight="1">
      <c r="B397" s="36"/>
      <c r="C397" s="189" t="s">
        <v>702</v>
      </c>
      <c r="D397" s="189" t="s">
        <v>398</v>
      </c>
      <c r="E397" s="190" t="s">
        <v>703</v>
      </c>
      <c r="F397" s="473" t="s">
        <v>704</v>
      </c>
      <c r="G397" s="473"/>
      <c r="H397" s="473"/>
      <c r="I397" s="473"/>
      <c r="J397" s="191" t="s">
        <v>466</v>
      </c>
      <c r="K397" s="192">
        <v>189.12899999999999</v>
      </c>
      <c r="L397" s="474">
        <v>0</v>
      </c>
      <c r="M397" s="475"/>
      <c r="N397" s="476">
        <f>ROUND(L397*K397,3)</f>
        <v>0</v>
      </c>
      <c r="O397" s="466"/>
      <c r="P397" s="466"/>
      <c r="Q397" s="466"/>
      <c r="R397" s="38"/>
      <c r="T397" s="169" t="s">
        <v>20</v>
      </c>
      <c r="U397" s="45" t="s">
        <v>45</v>
      </c>
      <c r="V397" s="37"/>
      <c r="W397" s="170">
        <f>V397*K397</f>
        <v>0</v>
      </c>
      <c r="X397" s="170">
        <v>0</v>
      </c>
      <c r="Y397" s="170">
        <f>X397*K397</f>
        <v>0</v>
      </c>
      <c r="Z397" s="170">
        <v>0</v>
      </c>
      <c r="AA397" s="171">
        <f>Z397*K397</f>
        <v>0</v>
      </c>
      <c r="AR397" s="20" t="s">
        <v>340</v>
      </c>
      <c r="AT397" s="20" t="s">
        <v>398</v>
      </c>
      <c r="AU397" s="20" t="s">
        <v>139</v>
      </c>
      <c r="AY397" s="20" t="s">
        <v>160</v>
      </c>
      <c r="BE397" s="107">
        <f>IF(U397="základná",N397,0)</f>
        <v>0</v>
      </c>
      <c r="BF397" s="107">
        <f>IF(U397="znížená",N397,0)</f>
        <v>0</v>
      </c>
      <c r="BG397" s="107">
        <f>IF(U397="zákl. prenesená",N397,0)</f>
        <v>0</v>
      </c>
      <c r="BH397" s="107">
        <f>IF(U397="zníž. prenesená",N397,0)</f>
        <v>0</v>
      </c>
      <c r="BI397" s="107">
        <f>IF(U397="nulová",N397,0)</f>
        <v>0</v>
      </c>
      <c r="BJ397" s="20" t="s">
        <v>139</v>
      </c>
      <c r="BK397" s="172">
        <f>ROUND(L397*K397,3)</f>
        <v>0</v>
      </c>
      <c r="BL397" s="20" t="s">
        <v>251</v>
      </c>
      <c r="BM397" s="20" t="s">
        <v>705</v>
      </c>
    </row>
    <row r="398" spans="2:65" s="1" customFormat="1" ht="25.5" customHeight="1">
      <c r="B398" s="36"/>
      <c r="C398" s="164" t="s">
        <v>706</v>
      </c>
      <c r="D398" s="164" t="s">
        <v>161</v>
      </c>
      <c r="E398" s="165" t="s">
        <v>707</v>
      </c>
      <c r="F398" s="463" t="s">
        <v>708</v>
      </c>
      <c r="G398" s="463"/>
      <c r="H398" s="463"/>
      <c r="I398" s="463"/>
      <c r="J398" s="166" t="s">
        <v>182</v>
      </c>
      <c r="K398" s="167">
        <v>279.83999999999997</v>
      </c>
      <c r="L398" s="464">
        <v>0</v>
      </c>
      <c r="M398" s="465"/>
      <c r="N398" s="466">
        <f>ROUND(L398*K398,3)</f>
        <v>0</v>
      </c>
      <c r="O398" s="466"/>
      <c r="P398" s="466"/>
      <c r="Q398" s="466"/>
      <c r="R398" s="38"/>
      <c r="T398" s="169" t="s">
        <v>20</v>
      </c>
      <c r="U398" s="45" t="s">
        <v>45</v>
      </c>
      <c r="V398" s="37"/>
      <c r="W398" s="170">
        <f>V398*K398</f>
        <v>0</v>
      </c>
      <c r="X398" s="170">
        <v>2.9999999999999997E-4</v>
      </c>
      <c r="Y398" s="170">
        <f>X398*K398</f>
        <v>8.3951999999999985E-2</v>
      </c>
      <c r="Z398" s="170">
        <v>0</v>
      </c>
      <c r="AA398" s="171">
        <f>Z398*K398</f>
        <v>0</v>
      </c>
      <c r="AR398" s="20" t="s">
        <v>251</v>
      </c>
      <c r="AT398" s="20" t="s">
        <v>161</v>
      </c>
      <c r="AU398" s="20" t="s">
        <v>139</v>
      </c>
      <c r="AY398" s="20" t="s">
        <v>160</v>
      </c>
      <c r="BE398" s="107">
        <f>IF(U398="základná",N398,0)</f>
        <v>0</v>
      </c>
      <c r="BF398" s="107">
        <f>IF(U398="znížená",N398,0)</f>
        <v>0</v>
      </c>
      <c r="BG398" s="107">
        <f>IF(U398="zákl. prenesená",N398,0)</f>
        <v>0</v>
      </c>
      <c r="BH398" s="107">
        <f>IF(U398="zníž. prenesená",N398,0)</f>
        <v>0</v>
      </c>
      <c r="BI398" s="107">
        <f>IF(U398="nulová",N398,0)</f>
        <v>0</v>
      </c>
      <c r="BJ398" s="20" t="s">
        <v>139</v>
      </c>
      <c r="BK398" s="172">
        <f>ROUND(L398*K398,3)</f>
        <v>0</v>
      </c>
      <c r="BL398" s="20" t="s">
        <v>251</v>
      </c>
      <c r="BM398" s="20" t="s">
        <v>709</v>
      </c>
    </row>
    <row r="399" spans="2:65" s="10" customFormat="1" ht="25.5" customHeight="1">
      <c r="B399" s="173"/>
      <c r="C399" s="174"/>
      <c r="D399" s="174"/>
      <c r="E399" s="175" t="s">
        <v>20</v>
      </c>
      <c r="F399" s="467" t="s">
        <v>710</v>
      </c>
      <c r="G399" s="468"/>
      <c r="H399" s="468"/>
      <c r="I399" s="468"/>
      <c r="J399" s="174"/>
      <c r="K399" s="176">
        <v>123.27</v>
      </c>
      <c r="L399" s="174"/>
      <c r="M399" s="174"/>
      <c r="N399" s="174"/>
      <c r="O399" s="174"/>
      <c r="P399" s="174"/>
      <c r="Q399" s="174"/>
      <c r="R399" s="177"/>
      <c r="T399" s="178"/>
      <c r="U399" s="174"/>
      <c r="V399" s="174"/>
      <c r="W399" s="174"/>
      <c r="X399" s="174"/>
      <c r="Y399" s="174"/>
      <c r="Z399" s="174"/>
      <c r="AA399" s="179"/>
      <c r="AT399" s="180" t="s">
        <v>168</v>
      </c>
      <c r="AU399" s="180" t="s">
        <v>139</v>
      </c>
      <c r="AV399" s="10" t="s">
        <v>139</v>
      </c>
      <c r="AW399" s="10" t="s">
        <v>34</v>
      </c>
      <c r="AX399" s="10" t="s">
        <v>78</v>
      </c>
      <c r="AY399" s="180" t="s">
        <v>160</v>
      </c>
    </row>
    <row r="400" spans="2:65" s="10" customFormat="1" ht="25.5" customHeight="1">
      <c r="B400" s="173"/>
      <c r="C400" s="174"/>
      <c r="D400" s="174"/>
      <c r="E400" s="175" t="s">
        <v>20</v>
      </c>
      <c r="F400" s="471" t="s">
        <v>711</v>
      </c>
      <c r="G400" s="472"/>
      <c r="H400" s="472"/>
      <c r="I400" s="472"/>
      <c r="J400" s="174"/>
      <c r="K400" s="176">
        <v>100.85</v>
      </c>
      <c r="L400" s="174"/>
      <c r="M400" s="174"/>
      <c r="N400" s="174"/>
      <c r="O400" s="174"/>
      <c r="P400" s="174"/>
      <c r="Q400" s="174"/>
      <c r="R400" s="177"/>
      <c r="T400" s="178"/>
      <c r="U400" s="174"/>
      <c r="V400" s="174"/>
      <c r="W400" s="174"/>
      <c r="X400" s="174"/>
      <c r="Y400" s="174"/>
      <c r="Z400" s="174"/>
      <c r="AA400" s="179"/>
      <c r="AT400" s="180" t="s">
        <v>168</v>
      </c>
      <c r="AU400" s="180" t="s">
        <v>139</v>
      </c>
      <c r="AV400" s="10" t="s">
        <v>139</v>
      </c>
      <c r="AW400" s="10" t="s">
        <v>34</v>
      </c>
      <c r="AX400" s="10" t="s">
        <v>78</v>
      </c>
      <c r="AY400" s="180" t="s">
        <v>160</v>
      </c>
    </row>
    <row r="401" spans="2:65" s="10" customFormat="1" ht="25.5" customHeight="1">
      <c r="B401" s="173"/>
      <c r="C401" s="174"/>
      <c r="D401" s="174"/>
      <c r="E401" s="175" t="s">
        <v>20</v>
      </c>
      <c r="F401" s="471" t="s">
        <v>712</v>
      </c>
      <c r="G401" s="472"/>
      <c r="H401" s="472"/>
      <c r="I401" s="472"/>
      <c r="J401" s="174"/>
      <c r="K401" s="176">
        <v>55.72</v>
      </c>
      <c r="L401" s="174"/>
      <c r="M401" s="174"/>
      <c r="N401" s="174"/>
      <c r="O401" s="174"/>
      <c r="P401" s="174"/>
      <c r="Q401" s="174"/>
      <c r="R401" s="177"/>
      <c r="T401" s="178"/>
      <c r="U401" s="174"/>
      <c r="V401" s="174"/>
      <c r="W401" s="174"/>
      <c r="X401" s="174"/>
      <c r="Y401" s="174"/>
      <c r="Z401" s="174"/>
      <c r="AA401" s="179"/>
      <c r="AT401" s="180" t="s">
        <v>168</v>
      </c>
      <c r="AU401" s="180" t="s">
        <v>139</v>
      </c>
      <c r="AV401" s="10" t="s">
        <v>139</v>
      </c>
      <c r="AW401" s="10" t="s">
        <v>34</v>
      </c>
      <c r="AX401" s="10" t="s">
        <v>78</v>
      </c>
      <c r="AY401" s="180" t="s">
        <v>160</v>
      </c>
    </row>
    <row r="402" spans="2:65" s="11" customFormat="1" ht="16.5" customHeight="1">
      <c r="B402" s="181"/>
      <c r="C402" s="182"/>
      <c r="D402" s="182"/>
      <c r="E402" s="183" t="s">
        <v>20</v>
      </c>
      <c r="F402" s="469" t="s">
        <v>169</v>
      </c>
      <c r="G402" s="470"/>
      <c r="H402" s="470"/>
      <c r="I402" s="470"/>
      <c r="J402" s="182"/>
      <c r="K402" s="184">
        <v>279.83999999999997</v>
      </c>
      <c r="L402" s="182"/>
      <c r="M402" s="182"/>
      <c r="N402" s="182"/>
      <c r="O402" s="182"/>
      <c r="P402" s="182"/>
      <c r="Q402" s="182"/>
      <c r="R402" s="185"/>
      <c r="T402" s="186"/>
      <c r="U402" s="182"/>
      <c r="V402" s="182"/>
      <c r="W402" s="182"/>
      <c r="X402" s="182"/>
      <c r="Y402" s="182"/>
      <c r="Z402" s="182"/>
      <c r="AA402" s="187"/>
      <c r="AT402" s="188" t="s">
        <v>168</v>
      </c>
      <c r="AU402" s="188" t="s">
        <v>139</v>
      </c>
      <c r="AV402" s="11" t="s">
        <v>165</v>
      </c>
      <c r="AW402" s="11" t="s">
        <v>34</v>
      </c>
      <c r="AX402" s="11" t="s">
        <v>86</v>
      </c>
      <c r="AY402" s="188" t="s">
        <v>160</v>
      </c>
    </row>
    <row r="403" spans="2:65" s="1" customFormat="1" ht="16.5" customHeight="1">
      <c r="B403" s="36"/>
      <c r="C403" s="189" t="s">
        <v>713</v>
      </c>
      <c r="D403" s="189" t="s">
        <v>398</v>
      </c>
      <c r="E403" s="190" t="s">
        <v>714</v>
      </c>
      <c r="F403" s="473" t="s">
        <v>715</v>
      </c>
      <c r="G403" s="473"/>
      <c r="H403" s="473"/>
      <c r="I403" s="473"/>
      <c r="J403" s="191" t="s">
        <v>182</v>
      </c>
      <c r="K403" s="192">
        <v>288.23500000000001</v>
      </c>
      <c r="L403" s="474">
        <v>0</v>
      </c>
      <c r="M403" s="475"/>
      <c r="N403" s="476">
        <f>ROUND(L403*K403,3)</f>
        <v>0</v>
      </c>
      <c r="O403" s="466"/>
      <c r="P403" s="466"/>
      <c r="Q403" s="466"/>
      <c r="R403" s="38"/>
      <c r="T403" s="169" t="s">
        <v>20</v>
      </c>
      <c r="U403" s="45" t="s">
        <v>45</v>
      </c>
      <c r="V403" s="37"/>
      <c r="W403" s="170">
        <f>V403*K403</f>
        <v>0</v>
      </c>
      <c r="X403" s="170">
        <v>3.3E-3</v>
      </c>
      <c r="Y403" s="170">
        <f>X403*K403</f>
        <v>0.95117550000000006</v>
      </c>
      <c r="Z403" s="170">
        <v>0</v>
      </c>
      <c r="AA403" s="171">
        <f>Z403*K403</f>
        <v>0</v>
      </c>
      <c r="AR403" s="20" t="s">
        <v>340</v>
      </c>
      <c r="AT403" s="20" t="s">
        <v>398</v>
      </c>
      <c r="AU403" s="20" t="s">
        <v>139</v>
      </c>
      <c r="AY403" s="20" t="s">
        <v>160</v>
      </c>
      <c r="BE403" s="107">
        <f>IF(U403="základná",N403,0)</f>
        <v>0</v>
      </c>
      <c r="BF403" s="107">
        <f>IF(U403="znížená",N403,0)</f>
        <v>0</v>
      </c>
      <c r="BG403" s="107">
        <f>IF(U403="zákl. prenesená",N403,0)</f>
        <v>0</v>
      </c>
      <c r="BH403" s="107">
        <f>IF(U403="zníž. prenesená",N403,0)</f>
        <v>0</v>
      </c>
      <c r="BI403" s="107">
        <f>IF(U403="nulová",N403,0)</f>
        <v>0</v>
      </c>
      <c r="BJ403" s="20" t="s">
        <v>139</v>
      </c>
      <c r="BK403" s="172">
        <f>ROUND(L403*K403,3)</f>
        <v>0</v>
      </c>
      <c r="BL403" s="20" t="s">
        <v>251</v>
      </c>
      <c r="BM403" s="20" t="s">
        <v>716</v>
      </c>
    </row>
    <row r="404" spans="2:65" s="1" customFormat="1" ht="25.5" customHeight="1">
      <c r="B404" s="36"/>
      <c r="C404" s="164" t="s">
        <v>717</v>
      </c>
      <c r="D404" s="164" t="s">
        <v>161</v>
      </c>
      <c r="E404" s="165" t="s">
        <v>718</v>
      </c>
      <c r="F404" s="463" t="s">
        <v>719</v>
      </c>
      <c r="G404" s="463"/>
      <c r="H404" s="463"/>
      <c r="I404" s="463"/>
      <c r="J404" s="166" t="s">
        <v>182</v>
      </c>
      <c r="K404" s="167">
        <v>279.83999999999997</v>
      </c>
      <c r="L404" s="464">
        <v>0</v>
      </c>
      <c r="M404" s="465"/>
      <c r="N404" s="466">
        <f>ROUND(L404*K404,3)</f>
        <v>0</v>
      </c>
      <c r="O404" s="466"/>
      <c r="P404" s="466"/>
      <c r="Q404" s="466"/>
      <c r="R404" s="38"/>
      <c r="T404" s="169" t="s">
        <v>20</v>
      </c>
      <c r="U404" s="45" t="s">
        <v>45</v>
      </c>
      <c r="V404" s="37"/>
      <c r="W404" s="170">
        <f>V404*K404</f>
        <v>0</v>
      </c>
      <c r="X404" s="170">
        <v>1.5E-3</v>
      </c>
      <c r="Y404" s="170">
        <f>X404*K404</f>
        <v>0.41975999999999997</v>
      </c>
      <c r="Z404" s="170">
        <v>0</v>
      </c>
      <c r="AA404" s="171">
        <f>Z404*K404</f>
        <v>0</v>
      </c>
      <c r="AR404" s="20" t="s">
        <v>251</v>
      </c>
      <c r="AT404" s="20" t="s">
        <v>161</v>
      </c>
      <c r="AU404" s="20" t="s">
        <v>139</v>
      </c>
      <c r="AY404" s="20" t="s">
        <v>160</v>
      </c>
      <c r="BE404" s="107">
        <f>IF(U404="základná",N404,0)</f>
        <v>0</v>
      </c>
      <c r="BF404" s="107">
        <f>IF(U404="znížená",N404,0)</f>
        <v>0</v>
      </c>
      <c r="BG404" s="107">
        <f>IF(U404="zákl. prenesená",N404,0)</f>
        <v>0</v>
      </c>
      <c r="BH404" s="107">
        <f>IF(U404="zníž. prenesená",N404,0)</f>
        <v>0</v>
      </c>
      <c r="BI404" s="107">
        <f>IF(U404="nulová",N404,0)</f>
        <v>0</v>
      </c>
      <c r="BJ404" s="20" t="s">
        <v>139</v>
      </c>
      <c r="BK404" s="172">
        <f>ROUND(L404*K404,3)</f>
        <v>0</v>
      </c>
      <c r="BL404" s="20" t="s">
        <v>251</v>
      </c>
      <c r="BM404" s="20" t="s">
        <v>720</v>
      </c>
    </row>
    <row r="405" spans="2:65" s="1" customFormat="1" ht="25.5" customHeight="1">
      <c r="B405" s="36"/>
      <c r="C405" s="164" t="s">
        <v>721</v>
      </c>
      <c r="D405" s="164" t="s">
        <v>161</v>
      </c>
      <c r="E405" s="165" t="s">
        <v>722</v>
      </c>
      <c r="F405" s="463" t="s">
        <v>723</v>
      </c>
      <c r="G405" s="463"/>
      <c r="H405" s="463"/>
      <c r="I405" s="463"/>
      <c r="J405" s="166" t="s">
        <v>466</v>
      </c>
      <c r="K405" s="167">
        <v>186.6</v>
      </c>
      <c r="L405" s="464">
        <v>0</v>
      </c>
      <c r="M405" s="465"/>
      <c r="N405" s="466">
        <f>ROUND(L405*K405,3)</f>
        <v>0</v>
      </c>
      <c r="O405" s="466"/>
      <c r="P405" s="466"/>
      <c r="Q405" s="466"/>
      <c r="R405" s="38"/>
      <c r="T405" s="169" t="s">
        <v>20</v>
      </c>
      <c r="U405" s="45" t="s">
        <v>45</v>
      </c>
      <c r="V405" s="37"/>
      <c r="W405" s="170">
        <f>V405*K405</f>
        <v>0</v>
      </c>
      <c r="X405" s="170">
        <v>0</v>
      </c>
      <c r="Y405" s="170">
        <f>X405*K405</f>
        <v>0</v>
      </c>
      <c r="Z405" s="170">
        <v>0</v>
      </c>
      <c r="AA405" s="171">
        <f>Z405*K405</f>
        <v>0</v>
      </c>
      <c r="AR405" s="20" t="s">
        <v>251</v>
      </c>
      <c r="AT405" s="20" t="s">
        <v>161</v>
      </c>
      <c r="AU405" s="20" t="s">
        <v>139</v>
      </c>
      <c r="AY405" s="20" t="s">
        <v>160</v>
      </c>
      <c r="BE405" s="107">
        <f>IF(U405="základná",N405,0)</f>
        <v>0</v>
      </c>
      <c r="BF405" s="107">
        <f>IF(U405="znížená",N405,0)</f>
        <v>0</v>
      </c>
      <c r="BG405" s="107">
        <f>IF(U405="zákl. prenesená",N405,0)</f>
        <v>0</v>
      </c>
      <c r="BH405" s="107">
        <f>IF(U405="zníž. prenesená",N405,0)</f>
        <v>0</v>
      </c>
      <c r="BI405" s="107">
        <f>IF(U405="nulová",N405,0)</f>
        <v>0</v>
      </c>
      <c r="BJ405" s="20" t="s">
        <v>139</v>
      </c>
      <c r="BK405" s="172">
        <f>ROUND(L405*K405,3)</f>
        <v>0</v>
      </c>
      <c r="BL405" s="20" t="s">
        <v>251</v>
      </c>
      <c r="BM405" s="20" t="s">
        <v>724</v>
      </c>
    </row>
    <row r="406" spans="2:65" s="1" customFormat="1" ht="16.5" customHeight="1">
      <c r="B406" s="36"/>
      <c r="C406" s="189" t="s">
        <v>725</v>
      </c>
      <c r="D406" s="189" t="s">
        <v>398</v>
      </c>
      <c r="E406" s="190" t="s">
        <v>726</v>
      </c>
      <c r="F406" s="473" t="s">
        <v>727</v>
      </c>
      <c r="G406" s="473"/>
      <c r="H406" s="473"/>
      <c r="I406" s="473"/>
      <c r="J406" s="191" t="s">
        <v>466</v>
      </c>
      <c r="K406" s="192">
        <v>186.6</v>
      </c>
      <c r="L406" s="474">
        <v>0</v>
      </c>
      <c r="M406" s="475"/>
      <c r="N406" s="476">
        <f>ROUND(L406*K406,3)</f>
        <v>0</v>
      </c>
      <c r="O406" s="466"/>
      <c r="P406" s="466"/>
      <c r="Q406" s="466"/>
      <c r="R406" s="38"/>
      <c r="T406" s="169" t="s">
        <v>20</v>
      </c>
      <c r="U406" s="45" t="s">
        <v>45</v>
      </c>
      <c r="V406" s="37"/>
      <c r="W406" s="170">
        <f>V406*K406</f>
        <v>0</v>
      </c>
      <c r="X406" s="170">
        <v>0</v>
      </c>
      <c r="Y406" s="170">
        <f>X406*K406</f>
        <v>0</v>
      </c>
      <c r="Z406" s="170">
        <v>0</v>
      </c>
      <c r="AA406" s="171">
        <f>Z406*K406</f>
        <v>0</v>
      </c>
      <c r="AR406" s="20" t="s">
        <v>340</v>
      </c>
      <c r="AT406" s="20" t="s">
        <v>398</v>
      </c>
      <c r="AU406" s="20" t="s">
        <v>139</v>
      </c>
      <c r="AY406" s="20" t="s">
        <v>160</v>
      </c>
      <c r="BE406" s="107">
        <f>IF(U406="základná",N406,0)</f>
        <v>0</v>
      </c>
      <c r="BF406" s="107">
        <f>IF(U406="znížená",N406,0)</f>
        <v>0</v>
      </c>
      <c r="BG406" s="107">
        <f>IF(U406="zákl. prenesená",N406,0)</f>
        <v>0</v>
      </c>
      <c r="BH406" s="107">
        <f>IF(U406="zníž. prenesená",N406,0)</f>
        <v>0</v>
      </c>
      <c r="BI406" s="107">
        <f>IF(U406="nulová",N406,0)</f>
        <v>0</v>
      </c>
      <c r="BJ406" s="20" t="s">
        <v>139</v>
      </c>
      <c r="BK406" s="172">
        <f>ROUND(L406*K406,3)</f>
        <v>0</v>
      </c>
      <c r="BL406" s="20" t="s">
        <v>251</v>
      </c>
      <c r="BM406" s="20" t="s">
        <v>728</v>
      </c>
    </row>
    <row r="407" spans="2:65" s="1" customFormat="1" ht="25.5" customHeight="1">
      <c r="B407" s="36"/>
      <c r="C407" s="164" t="s">
        <v>729</v>
      </c>
      <c r="D407" s="164" t="s">
        <v>161</v>
      </c>
      <c r="E407" s="165" t="s">
        <v>730</v>
      </c>
      <c r="F407" s="463" t="s">
        <v>731</v>
      </c>
      <c r="G407" s="463"/>
      <c r="H407" s="463"/>
      <c r="I407" s="463"/>
      <c r="J407" s="166" t="s">
        <v>414</v>
      </c>
      <c r="K407" s="168">
        <v>0</v>
      </c>
      <c r="L407" s="464">
        <v>0</v>
      </c>
      <c r="M407" s="465"/>
      <c r="N407" s="466">
        <f>ROUND(L407*K407,3)</f>
        <v>0</v>
      </c>
      <c r="O407" s="466"/>
      <c r="P407" s="466"/>
      <c r="Q407" s="466"/>
      <c r="R407" s="38"/>
      <c r="T407" s="169" t="s">
        <v>20</v>
      </c>
      <c r="U407" s="45" t="s">
        <v>45</v>
      </c>
      <c r="V407" s="37"/>
      <c r="W407" s="170">
        <f>V407*K407</f>
        <v>0</v>
      </c>
      <c r="X407" s="170">
        <v>0</v>
      </c>
      <c r="Y407" s="170">
        <f>X407*K407</f>
        <v>0</v>
      </c>
      <c r="Z407" s="170">
        <v>0</v>
      </c>
      <c r="AA407" s="171">
        <f>Z407*K407</f>
        <v>0</v>
      </c>
      <c r="AR407" s="20" t="s">
        <v>251</v>
      </c>
      <c r="AT407" s="20" t="s">
        <v>161</v>
      </c>
      <c r="AU407" s="20" t="s">
        <v>139</v>
      </c>
      <c r="AY407" s="20" t="s">
        <v>160</v>
      </c>
      <c r="BE407" s="107">
        <f>IF(U407="základná",N407,0)</f>
        <v>0</v>
      </c>
      <c r="BF407" s="107">
        <f>IF(U407="znížená",N407,0)</f>
        <v>0</v>
      </c>
      <c r="BG407" s="107">
        <f>IF(U407="zákl. prenesená",N407,0)</f>
        <v>0</v>
      </c>
      <c r="BH407" s="107">
        <f>IF(U407="zníž. prenesená",N407,0)</f>
        <v>0</v>
      </c>
      <c r="BI407" s="107">
        <f>IF(U407="nulová",N407,0)</f>
        <v>0</v>
      </c>
      <c r="BJ407" s="20" t="s">
        <v>139</v>
      </c>
      <c r="BK407" s="172">
        <f>ROUND(L407*K407,3)</f>
        <v>0</v>
      </c>
      <c r="BL407" s="20" t="s">
        <v>251</v>
      </c>
      <c r="BM407" s="20" t="s">
        <v>732</v>
      </c>
    </row>
    <row r="408" spans="2:65" s="9" customFormat="1" ht="29.85" customHeight="1">
      <c r="B408" s="153"/>
      <c r="C408" s="154"/>
      <c r="D408" s="163" t="s">
        <v>130</v>
      </c>
      <c r="E408" s="163"/>
      <c r="F408" s="163"/>
      <c r="G408" s="163"/>
      <c r="H408" s="163"/>
      <c r="I408" s="163"/>
      <c r="J408" s="163"/>
      <c r="K408" s="163"/>
      <c r="L408" s="163"/>
      <c r="M408" s="163"/>
      <c r="N408" s="477">
        <f>BK408</f>
        <v>0</v>
      </c>
      <c r="O408" s="478"/>
      <c r="P408" s="478"/>
      <c r="Q408" s="478"/>
      <c r="R408" s="156"/>
      <c r="T408" s="157"/>
      <c r="U408" s="154"/>
      <c r="V408" s="154"/>
      <c r="W408" s="158">
        <f>SUM(W409:W418)</f>
        <v>0</v>
      </c>
      <c r="X408" s="154"/>
      <c r="Y408" s="158">
        <f>SUM(Y409:Y418)</f>
        <v>1.5128098999999999</v>
      </c>
      <c r="Z408" s="154"/>
      <c r="AA408" s="159">
        <f>SUM(AA409:AA418)</f>
        <v>0</v>
      </c>
      <c r="AR408" s="160" t="s">
        <v>139</v>
      </c>
      <c r="AT408" s="161" t="s">
        <v>77</v>
      </c>
      <c r="AU408" s="161" t="s">
        <v>86</v>
      </c>
      <c r="AY408" s="160" t="s">
        <v>160</v>
      </c>
      <c r="BK408" s="162">
        <f>SUM(BK409:BK418)</f>
        <v>0</v>
      </c>
    </row>
    <row r="409" spans="2:65" s="1" customFormat="1" ht="38.25" customHeight="1">
      <c r="B409" s="36"/>
      <c r="C409" s="164" t="s">
        <v>733</v>
      </c>
      <c r="D409" s="164" t="s">
        <v>161</v>
      </c>
      <c r="E409" s="165" t="s">
        <v>734</v>
      </c>
      <c r="F409" s="463" t="s">
        <v>735</v>
      </c>
      <c r="G409" s="463"/>
      <c r="H409" s="463"/>
      <c r="I409" s="463"/>
      <c r="J409" s="166" t="s">
        <v>182</v>
      </c>
      <c r="K409" s="167">
        <v>112.46</v>
      </c>
      <c r="L409" s="464">
        <v>0</v>
      </c>
      <c r="M409" s="465"/>
      <c r="N409" s="466">
        <f>ROUND(L409*K409,3)</f>
        <v>0</v>
      </c>
      <c r="O409" s="466"/>
      <c r="P409" s="466"/>
      <c r="Q409" s="466"/>
      <c r="R409" s="38"/>
      <c r="T409" s="169" t="s">
        <v>20</v>
      </c>
      <c r="U409" s="45" t="s">
        <v>45</v>
      </c>
      <c r="V409" s="37"/>
      <c r="W409" s="170">
        <f>V409*K409</f>
        <v>0</v>
      </c>
      <c r="X409" s="170">
        <v>3.15E-3</v>
      </c>
      <c r="Y409" s="170">
        <f>X409*K409</f>
        <v>0.35424899999999998</v>
      </c>
      <c r="Z409" s="170">
        <v>0</v>
      </c>
      <c r="AA409" s="171">
        <f>Z409*K409</f>
        <v>0</v>
      </c>
      <c r="AR409" s="20" t="s">
        <v>251</v>
      </c>
      <c r="AT409" s="20" t="s">
        <v>161</v>
      </c>
      <c r="AU409" s="20" t="s">
        <v>139</v>
      </c>
      <c r="AY409" s="20" t="s">
        <v>160</v>
      </c>
      <c r="BE409" s="107">
        <f>IF(U409="základná",N409,0)</f>
        <v>0</v>
      </c>
      <c r="BF409" s="107">
        <f>IF(U409="znížená",N409,0)</f>
        <v>0</v>
      </c>
      <c r="BG409" s="107">
        <f>IF(U409="zákl. prenesená",N409,0)</f>
        <v>0</v>
      </c>
      <c r="BH409" s="107">
        <f>IF(U409="zníž. prenesená",N409,0)</f>
        <v>0</v>
      </c>
      <c r="BI409" s="107">
        <f>IF(U409="nulová",N409,0)</f>
        <v>0</v>
      </c>
      <c r="BJ409" s="20" t="s">
        <v>139</v>
      </c>
      <c r="BK409" s="172">
        <f>ROUND(L409*K409,3)</f>
        <v>0</v>
      </c>
      <c r="BL409" s="20" t="s">
        <v>251</v>
      </c>
      <c r="BM409" s="20" t="s">
        <v>736</v>
      </c>
    </row>
    <row r="410" spans="2:65" s="10" customFormat="1" ht="16.5" customHeight="1">
      <c r="B410" s="173"/>
      <c r="C410" s="174"/>
      <c r="D410" s="174"/>
      <c r="E410" s="175" t="s">
        <v>20</v>
      </c>
      <c r="F410" s="467" t="s">
        <v>737</v>
      </c>
      <c r="G410" s="468"/>
      <c r="H410" s="468"/>
      <c r="I410" s="468"/>
      <c r="J410" s="174"/>
      <c r="K410" s="176">
        <v>22.4</v>
      </c>
      <c r="L410" s="174"/>
      <c r="M410" s="174"/>
      <c r="N410" s="174"/>
      <c r="O410" s="174"/>
      <c r="P410" s="174"/>
      <c r="Q410" s="174"/>
      <c r="R410" s="177"/>
      <c r="T410" s="178"/>
      <c r="U410" s="174"/>
      <c r="V410" s="174"/>
      <c r="W410" s="174"/>
      <c r="X410" s="174"/>
      <c r="Y410" s="174"/>
      <c r="Z410" s="174"/>
      <c r="AA410" s="179"/>
      <c r="AT410" s="180" t="s">
        <v>168</v>
      </c>
      <c r="AU410" s="180" t="s">
        <v>139</v>
      </c>
      <c r="AV410" s="10" t="s">
        <v>139</v>
      </c>
      <c r="AW410" s="10" t="s">
        <v>34</v>
      </c>
      <c r="AX410" s="10" t="s">
        <v>78</v>
      </c>
      <c r="AY410" s="180" t="s">
        <v>160</v>
      </c>
    </row>
    <row r="411" spans="2:65" s="10" customFormat="1" ht="16.5" customHeight="1">
      <c r="B411" s="173"/>
      <c r="C411" s="174"/>
      <c r="D411" s="174"/>
      <c r="E411" s="175" t="s">
        <v>20</v>
      </c>
      <c r="F411" s="471" t="s">
        <v>738</v>
      </c>
      <c r="G411" s="472"/>
      <c r="H411" s="472"/>
      <c r="I411" s="472"/>
      <c r="J411" s="174"/>
      <c r="K411" s="176">
        <v>20.74</v>
      </c>
      <c r="L411" s="174"/>
      <c r="M411" s="174"/>
      <c r="N411" s="174"/>
      <c r="O411" s="174"/>
      <c r="P411" s="174"/>
      <c r="Q411" s="174"/>
      <c r="R411" s="177"/>
      <c r="T411" s="178"/>
      <c r="U411" s="174"/>
      <c r="V411" s="174"/>
      <c r="W411" s="174"/>
      <c r="X411" s="174"/>
      <c r="Y411" s="174"/>
      <c r="Z411" s="174"/>
      <c r="AA411" s="179"/>
      <c r="AT411" s="180" t="s">
        <v>168</v>
      </c>
      <c r="AU411" s="180" t="s">
        <v>139</v>
      </c>
      <c r="AV411" s="10" t="s">
        <v>139</v>
      </c>
      <c r="AW411" s="10" t="s">
        <v>34</v>
      </c>
      <c r="AX411" s="10" t="s">
        <v>78</v>
      </c>
      <c r="AY411" s="180" t="s">
        <v>160</v>
      </c>
    </row>
    <row r="412" spans="2:65" s="10" customFormat="1" ht="16.5" customHeight="1">
      <c r="B412" s="173"/>
      <c r="C412" s="174"/>
      <c r="D412" s="174"/>
      <c r="E412" s="175" t="s">
        <v>20</v>
      </c>
      <c r="F412" s="471" t="s">
        <v>739</v>
      </c>
      <c r="G412" s="472"/>
      <c r="H412" s="472"/>
      <c r="I412" s="472"/>
      <c r="J412" s="174"/>
      <c r="K412" s="176">
        <v>20.92</v>
      </c>
      <c r="L412" s="174"/>
      <c r="M412" s="174"/>
      <c r="N412" s="174"/>
      <c r="O412" s="174"/>
      <c r="P412" s="174"/>
      <c r="Q412" s="174"/>
      <c r="R412" s="177"/>
      <c r="T412" s="178"/>
      <c r="U412" s="174"/>
      <c r="V412" s="174"/>
      <c r="W412" s="174"/>
      <c r="X412" s="174"/>
      <c r="Y412" s="174"/>
      <c r="Z412" s="174"/>
      <c r="AA412" s="179"/>
      <c r="AT412" s="180" t="s">
        <v>168</v>
      </c>
      <c r="AU412" s="180" t="s">
        <v>139</v>
      </c>
      <c r="AV412" s="10" t="s">
        <v>139</v>
      </c>
      <c r="AW412" s="10" t="s">
        <v>34</v>
      </c>
      <c r="AX412" s="10" t="s">
        <v>78</v>
      </c>
      <c r="AY412" s="180" t="s">
        <v>160</v>
      </c>
    </row>
    <row r="413" spans="2:65" s="10" customFormat="1" ht="16.5" customHeight="1">
      <c r="B413" s="173"/>
      <c r="C413" s="174"/>
      <c r="D413" s="174"/>
      <c r="E413" s="175" t="s">
        <v>20</v>
      </c>
      <c r="F413" s="471" t="s">
        <v>740</v>
      </c>
      <c r="G413" s="472"/>
      <c r="H413" s="472"/>
      <c r="I413" s="472"/>
      <c r="J413" s="174"/>
      <c r="K413" s="176">
        <v>19.399999999999999</v>
      </c>
      <c r="L413" s="174"/>
      <c r="M413" s="174"/>
      <c r="N413" s="174"/>
      <c r="O413" s="174"/>
      <c r="P413" s="174"/>
      <c r="Q413" s="174"/>
      <c r="R413" s="177"/>
      <c r="T413" s="178"/>
      <c r="U413" s="174"/>
      <c r="V413" s="174"/>
      <c r="W413" s="174"/>
      <c r="X413" s="174"/>
      <c r="Y413" s="174"/>
      <c r="Z413" s="174"/>
      <c r="AA413" s="179"/>
      <c r="AT413" s="180" t="s">
        <v>168</v>
      </c>
      <c r="AU413" s="180" t="s">
        <v>139</v>
      </c>
      <c r="AV413" s="10" t="s">
        <v>139</v>
      </c>
      <c r="AW413" s="10" t="s">
        <v>34</v>
      </c>
      <c r="AX413" s="10" t="s">
        <v>78</v>
      </c>
      <c r="AY413" s="180" t="s">
        <v>160</v>
      </c>
    </row>
    <row r="414" spans="2:65" s="10" customFormat="1" ht="16.5" customHeight="1">
      <c r="B414" s="173"/>
      <c r="C414" s="174"/>
      <c r="D414" s="174"/>
      <c r="E414" s="175" t="s">
        <v>20</v>
      </c>
      <c r="F414" s="471" t="s">
        <v>741</v>
      </c>
      <c r="G414" s="472"/>
      <c r="H414" s="472"/>
      <c r="I414" s="472"/>
      <c r="J414" s="174"/>
      <c r="K414" s="176">
        <v>16</v>
      </c>
      <c r="L414" s="174"/>
      <c r="M414" s="174"/>
      <c r="N414" s="174"/>
      <c r="O414" s="174"/>
      <c r="P414" s="174"/>
      <c r="Q414" s="174"/>
      <c r="R414" s="177"/>
      <c r="T414" s="178"/>
      <c r="U414" s="174"/>
      <c r="V414" s="174"/>
      <c r="W414" s="174"/>
      <c r="X414" s="174"/>
      <c r="Y414" s="174"/>
      <c r="Z414" s="174"/>
      <c r="AA414" s="179"/>
      <c r="AT414" s="180" t="s">
        <v>168</v>
      </c>
      <c r="AU414" s="180" t="s">
        <v>139</v>
      </c>
      <c r="AV414" s="10" t="s">
        <v>139</v>
      </c>
      <c r="AW414" s="10" t="s">
        <v>34</v>
      </c>
      <c r="AX414" s="10" t="s">
        <v>78</v>
      </c>
      <c r="AY414" s="180" t="s">
        <v>160</v>
      </c>
    </row>
    <row r="415" spans="2:65" s="10" customFormat="1" ht="16.5" customHeight="1">
      <c r="B415" s="173"/>
      <c r="C415" s="174"/>
      <c r="D415" s="174"/>
      <c r="E415" s="175" t="s">
        <v>20</v>
      </c>
      <c r="F415" s="471" t="s">
        <v>742</v>
      </c>
      <c r="G415" s="472"/>
      <c r="H415" s="472"/>
      <c r="I415" s="472"/>
      <c r="J415" s="174"/>
      <c r="K415" s="176">
        <v>13</v>
      </c>
      <c r="L415" s="174"/>
      <c r="M415" s="174"/>
      <c r="N415" s="174"/>
      <c r="O415" s="174"/>
      <c r="P415" s="174"/>
      <c r="Q415" s="174"/>
      <c r="R415" s="177"/>
      <c r="T415" s="178"/>
      <c r="U415" s="174"/>
      <c r="V415" s="174"/>
      <c r="W415" s="174"/>
      <c r="X415" s="174"/>
      <c r="Y415" s="174"/>
      <c r="Z415" s="174"/>
      <c r="AA415" s="179"/>
      <c r="AT415" s="180" t="s">
        <v>168</v>
      </c>
      <c r="AU415" s="180" t="s">
        <v>139</v>
      </c>
      <c r="AV415" s="10" t="s">
        <v>139</v>
      </c>
      <c r="AW415" s="10" t="s">
        <v>34</v>
      </c>
      <c r="AX415" s="10" t="s">
        <v>78</v>
      </c>
      <c r="AY415" s="180" t="s">
        <v>160</v>
      </c>
    </row>
    <row r="416" spans="2:65" s="11" customFormat="1" ht="16.5" customHeight="1">
      <c r="B416" s="181"/>
      <c r="C416" s="182"/>
      <c r="D416" s="182"/>
      <c r="E416" s="183" t="s">
        <v>20</v>
      </c>
      <c r="F416" s="469" t="s">
        <v>169</v>
      </c>
      <c r="G416" s="470"/>
      <c r="H416" s="470"/>
      <c r="I416" s="470"/>
      <c r="J416" s="182"/>
      <c r="K416" s="184">
        <v>112.46</v>
      </c>
      <c r="L416" s="182"/>
      <c r="M416" s="182"/>
      <c r="N416" s="182"/>
      <c r="O416" s="182"/>
      <c r="P416" s="182"/>
      <c r="Q416" s="182"/>
      <c r="R416" s="185"/>
      <c r="T416" s="186"/>
      <c r="U416" s="182"/>
      <c r="V416" s="182"/>
      <c r="W416" s="182"/>
      <c r="X416" s="182"/>
      <c r="Y416" s="182"/>
      <c r="Z416" s="182"/>
      <c r="AA416" s="187"/>
      <c r="AT416" s="188" t="s">
        <v>168</v>
      </c>
      <c r="AU416" s="188" t="s">
        <v>139</v>
      </c>
      <c r="AV416" s="11" t="s">
        <v>165</v>
      </c>
      <c r="AW416" s="11" t="s">
        <v>34</v>
      </c>
      <c r="AX416" s="11" t="s">
        <v>86</v>
      </c>
      <c r="AY416" s="188" t="s">
        <v>160</v>
      </c>
    </row>
    <row r="417" spans="2:65" s="1" customFormat="1" ht="25.5" customHeight="1">
      <c r="B417" s="36"/>
      <c r="C417" s="189" t="s">
        <v>743</v>
      </c>
      <c r="D417" s="189" t="s">
        <v>398</v>
      </c>
      <c r="E417" s="190" t="s">
        <v>744</v>
      </c>
      <c r="F417" s="473" t="s">
        <v>745</v>
      </c>
      <c r="G417" s="473"/>
      <c r="H417" s="473"/>
      <c r="I417" s="473"/>
      <c r="J417" s="191" t="s">
        <v>182</v>
      </c>
      <c r="K417" s="192">
        <v>114.709</v>
      </c>
      <c r="L417" s="474">
        <v>0</v>
      </c>
      <c r="M417" s="475"/>
      <c r="N417" s="476">
        <f>ROUND(L417*K417,3)</f>
        <v>0</v>
      </c>
      <c r="O417" s="466"/>
      <c r="P417" s="466"/>
      <c r="Q417" s="466"/>
      <c r="R417" s="38"/>
      <c r="T417" s="169" t="s">
        <v>20</v>
      </c>
      <c r="U417" s="45" t="s">
        <v>45</v>
      </c>
      <c r="V417" s="37"/>
      <c r="W417" s="170">
        <f>V417*K417</f>
        <v>0</v>
      </c>
      <c r="X417" s="170">
        <v>1.01E-2</v>
      </c>
      <c r="Y417" s="170">
        <f>X417*K417</f>
        <v>1.1585608999999999</v>
      </c>
      <c r="Z417" s="170">
        <v>0</v>
      </c>
      <c r="AA417" s="171">
        <f>Z417*K417</f>
        <v>0</v>
      </c>
      <c r="AR417" s="20" t="s">
        <v>340</v>
      </c>
      <c r="AT417" s="20" t="s">
        <v>398</v>
      </c>
      <c r="AU417" s="20" t="s">
        <v>139</v>
      </c>
      <c r="AY417" s="20" t="s">
        <v>160</v>
      </c>
      <c r="BE417" s="107">
        <f>IF(U417="základná",N417,0)</f>
        <v>0</v>
      </c>
      <c r="BF417" s="107">
        <f>IF(U417="znížená",N417,0)</f>
        <v>0</v>
      </c>
      <c r="BG417" s="107">
        <f>IF(U417="zákl. prenesená",N417,0)</f>
        <v>0</v>
      </c>
      <c r="BH417" s="107">
        <f>IF(U417="zníž. prenesená",N417,0)</f>
        <v>0</v>
      </c>
      <c r="BI417" s="107">
        <f>IF(U417="nulová",N417,0)</f>
        <v>0</v>
      </c>
      <c r="BJ417" s="20" t="s">
        <v>139</v>
      </c>
      <c r="BK417" s="172">
        <f>ROUND(L417*K417,3)</f>
        <v>0</v>
      </c>
      <c r="BL417" s="20" t="s">
        <v>251</v>
      </c>
      <c r="BM417" s="20" t="s">
        <v>746</v>
      </c>
    </row>
    <row r="418" spans="2:65" s="1" customFormat="1" ht="25.5" customHeight="1">
      <c r="B418" s="36"/>
      <c r="C418" s="164" t="s">
        <v>747</v>
      </c>
      <c r="D418" s="164" t="s">
        <v>161</v>
      </c>
      <c r="E418" s="165" t="s">
        <v>748</v>
      </c>
      <c r="F418" s="463" t="s">
        <v>749</v>
      </c>
      <c r="G418" s="463"/>
      <c r="H418" s="463"/>
      <c r="I418" s="463"/>
      <c r="J418" s="166" t="s">
        <v>414</v>
      </c>
      <c r="K418" s="168">
        <v>0</v>
      </c>
      <c r="L418" s="464">
        <v>0</v>
      </c>
      <c r="M418" s="465"/>
      <c r="N418" s="466">
        <f>ROUND(L418*K418,3)</f>
        <v>0</v>
      </c>
      <c r="O418" s="466"/>
      <c r="P418" s="466"/>
      <c r="Q418" s="466"/>
      <c r="R418" s="38"/>
      <c r="T418" s="169" t="s">
        <v>20</v>
      </c>
      <c r="U418" s="45" t="s">
        <v>45</v>
      </c>
      <c r="V418" s="37"/>
      <c r="W418" s="170">
        <f>V418*K418</f>
        <v>0</v>
      </c>
      <c r="X418" s="170">
        <v>0</v>
      </c>
      <c r="Y418" s="170">
        <f>X418*K418</f>
        <v>0</v>
      </c>
      <c r="Z418" s="170">
        <v>0</v>
      </c>
      <c r="AA418" s="171">
        <f>Z418*K418</f>
        <v>0</v>
      </c>
      <c r="AR418" s="20" t="s">
        <v>251</v>
      </c>
      <c r="AT418" s="20" t="s">
        <v>161</v>
      </c>
      <c r="AU418" s="20" t="s">
        <v>139</v>
      </c>
      <c r="AY418" s="20" t="s">
        <v>160</v>
      </c>
      <c r="BE418" s="107">
        <f>IF(U418="základná",N418,0)</f>
        <v>0</v>
      </c>
      <c r="BF418" s="107">
        <f>IF(U418="znížená",N418,0)</f>
        <v>0</v>
      </c>
      <c r="BG418" s="107">
        <f>IF(U418="zákl. prenesená",N418,0)</f>
        <v>0</v>
      </c>
      <c r="BH418" s="107">
        <f>IF(U418="zníž. prenesená",N418,0)</f>
        <v>0</v>
      </c>
      <c r="BI418" s="107">
        <f>IF(U418="nulová",N418,0)</f>
        <v>0</v>
      </c>
      <c r="BJ418" s="20" t="s">
        <v>139</v>
      </c>
      <c r="BK418" s="172">
        <f>ROUND(L418*K418,3)</f>
        <v>0</v>
      </c>
      <c r="BL418" s="20" t="s">
        <v>251</v>
      </c>
      <c r="BM418" s="20" t="s">
        <v>750</v>
      </c>
    </row>
    <row r="419" spans="2:65" s="9" customFormat="1" ht="29.85" customHeight="1">
      <c r="B419" s="153"/>
      <c r="C419" s="154"/>
      <c r="D419" s="163" t="s">
        <v>131</v>
      </c>
      <c r="E419" s="163"/>
      <c r="F419" s="163"/>
      <c r="G419" s="163"/>
      <c r="H419" s="163"/>
      <c r="I419" s="163"/>
      <c r="J419" s="163"/>
      <c r="K419" s="163"/>
      <c r="L419" s="163"/>
      <c r="M419" s="163"/>
      <c r="N419" s="477">
        <f>BK419</f>
        <v>0</v>
      </c>
      <c r="O419" s="478"/>
      <c r="P419" s="478"/>
      <c r="Q419" s="478"/>
      <c r="R419" s="156"/>
      <c r="T419" s="157"/>
      <c r="U419" s="154"/>
      <c r="V419" s="154"/>
      <c r="W419" s="158">
        <f>SUM(W420:W425)</f>
        <v>0</v>
      </c>
      <c r="X419" s="154"/>
      <c r="Y419" s="158">
        <f>SUM(Y420:Y425)</f>
        <v>0.13038761999999998</v>
      </c>
      <c r="Z419" s="154"/>
      <c r="AA419" s="159">
        <f>SUM(AA420:AA425)</f>
        <v>0</v>
      </c>
      <c r="AR419" s="160" t="s">
        <v>139</v>
      </c>
      <c r="AT419" s="161" t="s">
        <v>77</v>
      </c>
      <c r="AU419" s="161" t="s">
        <v>86</v>
      </c>
      <c r="AY419" s="160" t="s">
        <v>160</v>
      </c>
      <c r="BK419" s="162">
        <f>SUM(BK420:BK425)</f>
        <v>0</v>
      </c>
    </row>
    <row r="420" spans="2:65" s="1" customFormat="1" ht="38.25" customHeight="1">
      <c r="B420" s="36"/>
      <c r="C420" s="164" t="s">
        <v>751</v>
      </c>
      <c r="D420" s="164" t="s">
        <v>161</v>
      </c>
      <c r="E420" s="165" t="s">
        <v>752</v>
      </c>
      <c r="F420" s="463" t="s">
        <v>753</v>
      </c>
      <c r="G420" s="463"/>
      <c r="H420" s="463"/>
      <c r="I420" s="463"/>
      <c r="J420" s="166" t="s">
        <v>182</v>
      </c>
      <c r="K420" s="167">
        <v>38.130000000000003</v>
      </c>
      <c r="L420" s="464">
        <v>0</v>
      </c>
      <c r="M420" s="465"/>
      <c r="N420" s="466">
        <f>ROUND(L420*K420,3)</f>
        <v>0</v>
      </c>
      <c r="O420" s="466"/>
      <c r="P420" s="466"/>
      <c r="Q420" s="466"/>
      <c r="R420" s="38"/>
      <c r="T420" s="169" t="s">
        <v>20</v>
      </c>
      <c r="U420" s="45" t="s">
        <v>45</v>
      </c>
      <c r="V420" s="37"/>
      <c r="W420" s="170">
        <f>V420*K420</f>
        <v>0</v>
      </c>
      <c r="X420" s="170">
        <v>3.3E-4</v>
      </c>
      <c r="Y420" s="170">
        <f>X420*K420</f>
        <v>1.2582900000000001E-2</v>
      </c>
      <c r="Z420" s="170">
        <v>0</v>
      </c>
      <c r="AA420" s="171">
        <f>Z420*K420</f>
        <v>0</v>
      </c>
      <c r="AR420" s="20" t="s">
        <v>251</v>
      </c>
      <c r="AT420" s="20" t="s">
        <v>161</v>
      </c>
      <c r="AU420" s="20" t="s">
        <v>139</v>
      </c>
      <c r="AY420" s="20" t="s">
        <v>160</v>
      </c>
      <c r="BE420" s="107">
        <f>IF(U420="základná",N420,0)</f>
        <v>0</v>
      </c>
      <c r="BF420" s="107">
        <f>IF(U420="znížená",N420,0)</f>
        <v>0</v>
      </c>
      <c r="BG420" s="107">
        <f>IF(U420="zákl. prenesená",N420,0)</f>
        <v>0</v>
      </c>
      <c r="BH420" s="107">
        <f>IF(U420="zníž. prenesená",N420,0)</f>
        <v>0</v>
      </c>
      <c r="BI420" s="107">
        <f>IF(U420="nulová",N420,0)</f>
        <v>0</v>
      </c>
      <c r="BJ420" s="20" t="s">
        <v>139</v>
      </c>
      <c r="BK420" s="172">
        <f>ROUND(L420*K420,3)</f>
        <v>0</v>
      </c>
      <c r="BL420" s="20" t="s">
        <v>251</v>
      </c>
      <c r="BM420" s="20" t="s">
        <v>754</v>
      </c>
    </row>
    <row r="421" spans="2:65" s="10" customFormat="1" ht="16.5" customHeight="1">
      <c r="B421" s="173"/>
      <c r="C421" s="174"/>
      <c r="D421" s="174"/>
      <c r="E421" s="175" t="s">
        <v>20</v>
      </c>
      <c r="F421" s="467" t="s">
        <v>755</v>
      </c>
      <c r="G421" s="468"/>
      <c r="H421" s="468"/>
      <c r="I421" s="468"/>
      <c r="J421" s="174"/>
      <c r="K421" s="176">
        <v>38.130000000000003</v>
      </c>
      <c r="L421" s="174"/>
      <c r="M421" s="174"/>
      <c r="N421" s="174"/>
      <c r="O421" s="174"/>
      <c r="P421" s="174"/>
      <c r="Q421" s="174"/>
      <c r="R421" s="177"/>
      <c r="T421" s="178"/>
      <c r="U421" s="174"/>
      <c r="V421" s="174"/>
      <c r="W421" s="174"/>
      <c r="X421" s="174"/>
      <c r="Y421" s="174"/>
      <c r="Z421" s="174"/>
      <c r="AA421" s="179"/>
      <c r="AT421" s="180" t="s">
        <v>168</v>
      </c>
      <c r="AU421" s="180" t="s">
        <v>139</v>
      </c>
      <c r="AV421" s="10" t="s">
        <v>139</v>
      </c>
      <c r="AW421" s="10" t="s">
        <v>34</v>
      </c>
      <c r="AX421" s="10" t="s">
        <v>78</v>
      </c>
      <c r="AY421" s="180" t="s">
        <v>160</v>
      </c>
    </row>
    <row r="422" spans="2:65" s="11" customFormat="1" ht="16.5" customHeight="1">
      <c r="B422" s="181"/>
      <c r="C422" s="182"/>
      <c r="D422" s="182"/>
      <c r="E422" s="183" t="s">
        <v>20</v>
      </c>
      <c r="F422" s="469" t="s">
        <v>169</v>
      </c>
      <c r="G422" s="470"/>
      <c r="H422" s="470"/>
      <c r="I422" s="470"/>
      <c r="J422" s="182"/>
      <c r="K422" s="184">
        <v>38.130000000000003</v>
      </c>
      <c r="L422" s="182"/>
      <c r="M422" s="182"/>
      <c r="N422" s="182"/>
      <c r="O422" s="182"/>
      <c r="P422" s="182"/>
      <c r="Q422" s="182"/>
      <c r="R422" s="185"/>
      <c r="T422" s="186"/>
      <c r="U422" s="182"/>
      <c r="V422" s="182"/>
      <c r="W422" s="182"/>
      <c r="X422" s="182"/>
      <c r="Y422" s="182"/>
      <c r="Z422" s="182"/>
      <c r="AA422" s="187"/>
      <c r="AT422" s="188" t="s">
        <v>168</v>
      </c>
      <c r="AU422" s="188" t="s">
        <v>139</v>
      </c>
      <c r="AV422" s="11" t="s">
        <v>165</v>
      </c>
      <c r="AW422" s="11" t="s">
        <v>34</v>
      </c>
      <c r="AX422" s="11" t="s">
        <v>86</v>
      </c>
      <c r="AY422" s="188" t="s">
        <v>160</v>
      </c>
    </row>
    <row r="423" spans="2:65" s="1" customFormat="1" ht="38.25" customHeight="1">
      <c r="B423" s="36"/>
      <c r="C423" s="164" t="s">
        <v>756</v>
      </c>
      <c r="D423" s="164" t="s">
        <v>161</v>
      </c>
      <c r="E423" s="165" t="s">
        <v>757</v>
      </c>
      <c r="F423" s="463" t="s">
        <v>758</v>
      </c>
      <c r="G423" s="463"/>
      <c r="H423" s="463"/>
      <c r="I423" s="463"/>
      <c r="J423" s="166" t="s">
        <v>182</v>
      </c>
      <c r="K423" s="167">
        <v>356.98399999999998</v>
      </c>
      <c r="L423" s="464">
        <v>0</v>
      </c>
      <c r="M423" s="465"/>
      <c r="N423" s="466">
        <f>ROUND(L423*K423,3)</f>
        <v>0</v>
      </c>
      <c r="O423" s="466"/>
      <c r="P423" s="466"/>
      <c r="Q423" s="466"/>
      <c r="R423" s="38"/>
      <c r="T423" s="169" t="s">
        <v>20</v>
      </c>
      <c r="U423" s="45" t="s">
        <v>45</v>
      </c>
      <c r="V423" s="37"/>
      <c r="W423" s="170">
        <f>V423*K423</f>
        <v>0</v>
      </c>
      <c r="X423" s="170">
        <v>3.3E-4</v>
      </c>
      <c r="Y423" s="170">
        <f>X423*K423</f>
        <v>0.11780471999999999</v>
      </c>
      <c r="Z423" s="170">
        <v>0</v>
      </c>
      <c r="AA423" s="171">
        <f>Z423*K423</f>
        <v>0</v>
      </c>
      <c r="AR423" s="20" t="s">
        <v>251</v>
      </c>
      <c r="AT423" s="20" t="s">
        <v>161</v>
      </c>
      <c r="AU423" s="20" t="s">
        <v>139</v>
      </c>
      <c r="AY423" s="20" t="s">
        <v>160</v>
      </c>
      <c r="BE423" s="107">
        <f>IF(U423="základná",N423,0)</f>
        <v>0</v>
      </c>
      <c r="BF423" s="107">
        <f>IF(U423="znížená",N423,0)</f>
        <v>0</v>
      </c>
      <c r="BG423" s="107">
        <f>IF(U423="zákl. prenesená",N423,0)</f>
        <v>0</v>
      </c>
      <c r="BH423" s="107">
        <f>IF(U423="zníž. prenesená",N423,0)</f>
        <v>0</v>
      </c>
      <c r="BI423" s="107">
        <f>IF(U423="nulová",N423,0)</f>
        <v>0</v>
      </c>
      <c r="BJ423" s="20" t="s">
        <v>139</v>
      </c>
      <c r="BK423" s="172">
        <f>ROUND(L423*K423,3)</f>
        <v>0</v>
      </c>
      <c r="BL423" s="20" t="s">
        <v>251</v>
      </c>
      <c r="BM423" s="20" t="s">
        <v>759</v>
      </c>
    </row>
    <row r="424" spans="2:65" s="10" customFormat="1" ht="16.5" customHeight="1">
      <c r="B424" s="173"/>
      <c r="C424" s="174"/>
      <c r="D424" s="174"/>
      <c r="E424" s="175" t="s">
        <v>20</v>
      </c>
      <c r="F424" s="467" t="s">
        <v>760</v>
      </c>
      <c r="G424" s="468"/>
      <c r="H424" s="468"/>
      <c r="I424" s="468"/>
      <c r="J424" s="174"/>
      <c r="K424" s="176">
        <v>356.98399999999998</v>
      </c>
      <c r="L424" s="174"/>
      <c r="M424" s="174"/>
      <c r="N424" s="174"/>
      <c r="O424" s="174"/>
      <c r="P424" s="174"/>
      <c r="Q424" s="174"/>
      <c r="R424" s="177"/>
      <c r="T424" s="178"/>
      <c r="U424" s="174"/>
      <c r="V424" s="174"/>
      <c r="W424" s="174"/>
      <c r="X424" s="174"/>
      <c r="Y424" s="174"/>
      <c r="Z424" s="174"/>
      <c r="AA424" s="179"/>
      <c r="AT424" s="180" t="s">
        <v>168</v>
      </c>
      <c r="AU424" s="180" t="s">
        <v>139</v>
      </c>
      <c r="AV424" s="10" t="s">
        <v>139</v>
      </c>
      <c r="AW424" s="10" t="s">
        <v>34</v>
      </c>
      <c r="AX424" s="10" t="s">
        <v>78</v>
      </c>
      <c r="AY424" s="180" t="s">
        <v>160</v>
      </c>
    </row>
    <row r="425" spans="2:65" s="11" customFormat="1" ht="16.5" customHeight="1">
      <c r="B425" s="181"/>
      <c r="C425" s="182"/>
      <c r="D425" s="182"/>
      <c r="E425" s="183" t="s">
        <v>20</v>
      </c>
      <c r="F425" s="469" t="s">
        <v>169</v>
      </c>
      <c r="G425" s="470"/>
      <c r="H425" s="470"/>
      <c r="I425" s="470"/>
      <c r="J425" s="182"/>
      <c r="K425" s="184">
        <v>356.98399999999998</v>
      </c>
      <c r="L425" s="182"/>
      <c r="M425" s="182"/>
      <c r="N425" s="182"/>
      <c r="O425" s="182"/>
      <c r="P425" s="182"/>
      <c r="Q425" s="182"/>
      <c r="R425" s="185"/>
      <c r="T425" s="186"/>
      <c r="U425" s="182"/>
      <c r="V425" s="182"/>
      <c r="W425" s="182"/>
      <c r="X425" s="182"/>
      <c r="Y425" s="182"/>
      <c r="Z425" s="182"/>
      <c r="AA425" s="187"/>
      <c r="AT425" s="188" t="s">
        <v>168</v>
      </c>
      <c r="AU425" s="188" t="s">
        <v>139</v>
      </c>
      <c r="AV425" s="11" t="s">
        <v>165</v>
      </c>
      <c r="AW425" s="11" t="s">
        <v>34</v>
      </c>
      <c r="AX425" s="11" t="s">
        <v>86</v>
      </c>
      <c r="AY425" s="188" t="s">
        <v>160</v>
      </c>
    </row>
    <row r="426" spans="2:65" s="9" customFormat="1" ht="29.85" customHeight="1">
      <c r="B426" s="153"/>
      <c r="C426" s="154"/>
      <c r="D426" s="163" t="s">
        <v>132</v>
      </c>
      <c r="E426" s="163"/>
      <c r="F426" s="163"/>
      <c r="G426" s="163"/>
      <c r="H426" s="163"/>
      <c r="I426" s="163"/>
      <c r="J426" s="163"/>
      <c r="K426" s="163"/>
      <c r="L426" s="163"/>
      <c r="M426" s="163"/>
      <c r="N426" s="479">
        <f>BK426</f>
        <v>0</v>
      </c>
      <c r="O426" s="480"/>
      <c r="P426" s="480"/>
      <c r="Q426" s="480"/>
      <c r="R426" s="156"/>
      <c r="T426" s="157"/>
      <c r="U426" s="154"/>
      <c r="V426" s="154"/>
      <c r="W426" s="158">
        <f>SUM(W427:W430)</f>
        <v>0</v>
      </c>
      <c r="X426" s="154"/>
      <c r="Y426" s="158">
        <f>SUM(Y427:Y430)</f>
        <v>0.21207239999999999</v>
      </c>
      <c r="Z426" s="154"/>
      <c r="AA426" s="159">
        <f>SUM(AA427:AA430)</f>
        <v>0</v>
      </c>
      <c r="AR426" s="160" t="s">
        <v>139</v>
      </c>
      <c r="AT426" s="161" t="s">
        <v>77</v>
      </c>
      <c r="AU426" s="161" t="s">
        <v>86</v>
      </c>
      <c r="AY426" s="160" t="s">
        <v>160</v>
      </c>
      <c r="BK426" s="162">
        <f>SUM(BK427:BK430)</f>
        <v>0</v>
      </c>
    </row>
    <row r="427" spans="2:65" s="1" customFormat="1" ht="38.25" customHeight="1">
      <c r="B427" s="36"/>
      <c r="C427" s="164" t="s">
        <v>761</v>
      </c>
      <c r="D427" s="164" t="s">
        <v>161</v>
      </c>
      <c r="E427" s="165" t="s">
        <v>762</v>
      </c>
      <c r="F427" s="463" t="s">
        <v>763</v>
      </c>
      <c r="G427" s="463"/>
      <c r="H427" s="463"/>
      <c r="I427" s="463"/>
      <c r="J427" s="166" t="s">
        <v>182</v>
      </c>
      <c r="K427" s="167">
        <v>706.90800000000002</v>
      </c>
      <c r="L427" s="464">
        <v>0</v>
      </c>
      <c r="M427" s="465"/>
      <c r="N427" s="466">
        <f>ROUND(L427*K427,3)</f>
        <v>0</v>
      </c>
      <c r="O427" s="466"/>
      <c r="P427" s="466"/>
      <c r="Q427" s="466"/>
      <c r="R427" s="38"/>
      <c r="T427" s="169" t="s">
        <v>20</v>
      </c>
      <c r="U427" s="45" t="s">
        <v>45</v>
      </c>
      <c r="V427" s="37"/>
      <c r="W427" s="170">
        <f>V427*K427</f>
        <v>0</v>
      </c>
      <c r="X427" s="170">
        <v>2.9999999999999997E-4</v>
      </c>
      <c r="Y427" s="170">
        <f>X427*K427</f>
        <v>0.21207239999999999</v>
      </c>
      <c r="Z427" s="170">
        <v>0</v>
      </c>
      <c r="AA427" s="171">
        <f>Z427*K427</f>
        <v>0</v>
      </c>
      <c r="AR427" s="20" t="s">
        <v>251</v>
      </c>
      <c r="AT427" s="20" t="s">
        <v>161</v>
      </c>
      <c r="AU427" s="20" t="s">
        <v>139</v>
      </c>
      <c r="AY427" s="20" t="s">
        <v>160</v>
      </c>
      <c r="BE427" s="107">
        <f>IF(U427="základná",N427,0)</f>
        <v>0</v>
      </c>
      <c r="BF427" s="107">
        <f>IF(U427="znížená",N427,0)</f>
        <v>0</v>
      </c>
      <c r="BG427" s="107">
        <f>IF(U427="zákl. prenesená",N427,0)</f>
        <v>0</v>
      </c>
      <c r="BH427" s="107">
        <f>IF(U427="zníž. prenesená",N427,0)</f>
        <v>0</v>
      </c>
      <c r="BI427" s="107">
        <f>IF(U427="nulová",N427,0)</f>
        <v>0</v>
      </c>
      <c r="BJ427" s="20" t="s">
        <v>139</v>
      </c>
      <c r="BK427" s="172">
        <f>ROUND(L427*K427,3)</f>
        <v>0</v>
      </c>
      <c r="BL427" s="20" t="s">
        <v>251</v>
      </c>
      <c r="BM427" s="20" t="s">
        <v>764</v>
      </c>
    </row>
    <row r="428" spans="2:65" s="10" customFormat="1" ht="16.5" customHeight="1">
      <c r="B428" s="173"/>
      <c r="C428" s="174"/>
      <c r="D428" s="174"/>
      <c r="E428" s="175" t="s">
        <v>20</v>
      </c>
      <c r="F428" s="467" t="s">
        <v>765</v>
      </c>
      <c r="G428" s="468"/>
      <c r="H428" s="468"/>
      <c r="I428" s="468"/>
      <c r="J428" s="174"/>
      <c r="K428" s="176">
        <v>745.03800000000001</v>
      </c>
      <c r="L428" s="174"/>
      <c r="M428" s="174"/>
      <c r="N428" s="174"/>
      <c r="O428" s="174"/>
      <c r="P428" s="174"/>
      <c r="Q428" s="174"/>
      <c r="R428" s="177"/>
      <c r="T428" s="178"/>
      <c r="U428" s="174"/>
      <c r="V428" s="174"/>
      <c r="W428" s="174"/>
      <c r="X428" s="174"/>
      <c r="Y428" s="174"/>
      <c r="Z428" s="174"/>
      <c r="AA428" s="179"/>
      <c r="AT428" s="180" t="s">
        <v>168</v>
      </c>
      <c r="AU428" s="180" t="s">
        <v>139</v>
      </c>
      <c r="AV428" s="10" t="s">
        <v>139</v>
      </c>
      <c r="AW428" s="10" t="s">
        <v>34</v>
      </c>
      <c r="AX428" s="10" t="s">
        <v>78</v>
      </c>
      <c r="AY428" s="180" t="s">
        <v>160</v>
      </c>
    </row>
    <row r="429" spans="2:65" s="10" customFormat="1" ht="16.5" customHeight="1">
      <c r="B429" s="173"/>
      <c r="C429" s="174"/>
      <c r="D429" s="174"/>
      <c r="E429" s="175" t="s">
        <v>20</v>
      </c>
      <c r="F429" s="471" t="s">
        <v>766</v>
      </c>
      <c r="G429" s="472"/>
      <c r="H429" s="472"/>
      <c r="I429" s="472"/>
      <c r="J429" s="174"/>
      <c r="K429" s="176">
        <v>-38.130000000000003</v>
      </c>
      <c r="L429" s="174"/>
      <c r="M429" s="174"/>
      <c r="N429" s="174"/>
      <c r="O429" s="174"/>
      <c r="P429" s="174"/>
      <c r="Q429" s="174"/>
      <c r="R429" s="177"/>
      <c r="T429" s="178"/>
      <c r="U429" s="174"/>
      <c r="V429" s="174"/>
      <c r="W429" s="174"/>
      <c r="X429" s="174"/>
      <c r="Y429" s="174"/>
      <c r="Z429" s="174"/>
      <c r="AA429" s="179"/>
      <c r="AT429" s="180" t="s">
        <v>168</v>
      </c>
      <c r="AU429" s="180" t="s">
        <v>139</v>
      </c>
      <c r="AV429" s="10" t="s">
        <v>139</v>
      </c>
      <c r="AW429" s="10" t="s">
        <v>34</v>
      </c>
      <c r="AX429" s="10" t="s">
        <v>78</v>
      </c>
      <c r="AY429" s="180" t="s">
        <v>160</v>
      </c>
    </row>
    <row r="430" spans="2:65" s="11" customFormat="1" ht="16.5" customHeight="1">
      <c r="B430" s="181"/>
      <c r="C430" s="182"/>
      <c r="D430" s="182"/>
      <c r="E430" s="183" t="s">
        <v>20</v>
      </c>
      <c r="F430" s="469" t="s">
        <v>169</v>
      </c>
      <c r="G430" s="470"/>
      <c r="H430" s="470"/>
      <c r="I430" s="470"/>
      <c r="J430" s="182"/>
      <c r="K430" s="184">
        <v>706.90800000000002</v>
      </c>
      <c r="L430" s="182"/>
      <c r="M430" s="182"/>
      <c r="N430" s="182"/>
      <c r="O430" s="182"/>
      <c r="P430" s="182"/>
      <c r="Q430" s="182"/>
      <c r="R430" s="185"/>
      <c r="T430" s="186"/>
      <c r="U430" s="182"/>
      <c r="V430" s="182"/>
      <c r="W430" s="182"/>
      <c r="X430" s="182"/>
      <c r="Y430" s="182"/>
      <c r="Z430" s="182"/>
      <c r="AA430" s="187"/>
      <c r="AT430" s="188" t="s">
        <v>168</v>
      </c>
      <c r="AU430" s="188" t="s">
        <v>139</v>
      </c>
      <c r="AV430" s="11" t="s">
        <v>165</v>
      </c>
      <c r="AW430" s="11" t="s">
        <v>34</v>
      </c>
      <c r="AX430" s="11" t="s">
        <v>86</v>
      </c>
      <c r="AY430" s="188" t="s">
        <v>160</v>
      </c>
    </row>
    <row r="431" spans="2:65" s="9" customFormat="1" ht="37.35" customHeight="1">
      <c r="B431" s="153"/>
      <c r="C431" s="154"/>
      <c r="D431" s="155" t="s">
        <v>133</v>
      </c>
      <c r="E431" s="155"/>
      <c r="F431" s="155"/>
      <c r="G431" s="155"/>
      <c r="H431" s="155"/>
      <c r="I431" s="155"/>
      <c r="J431" s="155"/>
      <c r="K431" s="155"/>
      <c r="L431" s="155"/>
      <c r="M431" s="155"/>
      <c r="N431" s="459">
        <f>BK431</f>
        <v>0</v>
      </c>
      <c r="O431" s="482"/>
      <c r="P431" s="482"/>
      <c r="Q431" s="482"/>
      <c r="R431" s="156"/>
      <c r="T431" s="157"/>
      <c r="U431" s="154"/>
      <c r="V431" s="154"/>
      <c r="W431" s="158">
        <f>W432</f>
        <v>0</v>
      </c>
      <c r="X431" s="154"/>
      <c r="Y431" s="158">
        <f>Y432</f>
        <v>0</v>
      </c>
      <c r="Z431" s="154"/>
      <c r="AA431" s="159">
        <f>AA432</f>
        <v>0</v>
      </c>
      <c r="AR431" s="160" t="s">
        <v>174</v>
      </c>
      <c r="AT431" s="161" t="s">
        <v>77</v>
      </c>
      <c r="AU431" s="161" t="s">
        <v>78</v>
      </c>
      <c r="AY431" s="160" t="s">
        <v>160</v>
      </c>
      <c r="BK431" s="162">
        <f>BK432</f>
        <v>0</v>
      </c>
    </row>
    <row r="432" spans="2:65" s="9" customFormat="1" ht="19.899999999999999" customHeight="1">
      <c r="B432" s="153"/>
      <c r="C432" s="154"/>
      <c r="D432" s="163" t="s">
        <v>134</v>
      </c>
      <c r="E432" s="163"/>
      <c r="F432" s="163"/>
      <c r="G432" s="163"/>
      <c r="H432" s="163"/>
      <c r="I432" s="163"/>
      <c r="J432" s="163"/>
      <c r="K432" s="163"/>
      <c r="L432" s="163"/>
      <c r="M432" s="163"/>
      <c r="N432" s="479">
        <f>BK432</f>
        <v>0</v>
      </c>
      <c r="O432" s="480"/>
      <c r="P432" s="480"/>
      <c r="Q432" s="480"/>
      <c r="R432" s="156"/>
      <c r="T432" s="157"/>
      <c r="U432" s="154"/>
      <c r="V432" s="154"/>
      <c r="W432" s="158">
        <f>W433</f>
        <v>0</v>
      </c>
      <c r="X432" s="154"/>
      <c r="Y432" s="158">
        <f>Y433</f>
        <v>0</v>
      </c>
      <c r="Z432" s="154"/>
      <c r="AA432" s="159">
        <f>AA433</f>
        <v>0</v>
      </c>
      <c r="AR432" s="160" t="s">
        <v>174</v>
      </c>
      <c r="AT432" s="161" t="s">
        <v>77</v>
      </c>
      <c r="AU432" s="161" t="s">
        <v>86</v>
      </c>
      <c r="AY432" s="160" t="s">
        <v>160</v>
      </c>
      <c r="BK432" s="162">
        <f>BK433</f>
        <v>0</v>
      </c>
    </row>
    <row r="433" spans="2:65" s="1" customFormat="1" ht="16.5" customHeight="1">
      <c r="B433" s="36"/>
      <c r="C433" s="164" t="s">
        <v>767</v>
      </c>
      <c r="D433" s="164" t="s">
        <v>161</v>
      </c>
      <c r="E433" s="165" t="s">
        <v>768</v>
      </c>
      <c r="F433" s="463" t="s">
        <v>769</v>
      </c>
      <c r="G433" s="463"/>
      <c r="H433" s="463"/>
      <c r="I433" s="463"/>
      <c r="J433" s="166" t="s">
        <v>516</v>
      </c>
      <c r="K433" s="167">
        <v>1</v>
      </c>
      <c r="L433" s="464">
        <v>0</v>
      </c>
      <c r="M433" s="465"/>
      <c r="N433" s="466">
        <f>ROUND(L433*K433,3)</f>
        <v>0</v>
      </c>
      <c r="O433" s="466"/>
      <c r="P433" s="466"/>
      <c r="Q433" s="466"/>
      <c r="R433" s="38"/>
      <c r="T433" s="169" t="s">
        <v>20</v>
      </c>
      <c r="U433" s="45" t="s">
        <v>45</v>
      </c>
      <c r="V433" s="37"/>
      <c r="W433" s="170">
        <f>V433*K433</f>
        <v>0</v>
      </c>
      <c r="X433" s="170">
        <v>0</v>
      </c>
      <c r="Y433" s="170">
        <f>X433*K433</f>
        <v>0</v>
      </c>
      <c r="Z433" s="170">
        <v>0</v>
      </c>
      <c r="AA433" s="171">
        <f>Z433*K433</f>
        <v>0</v>
      </c>
      <c r="AR433" s="20" t="s">
        <v>489</v>
      </c>
      <c r="AT433" s="20" t="s">
        <v>161</v>
      </c>
      <c r="AU433" s="20" t="s">
        <v>139</v>
      </c>
      <c r="AY433" s="20" t="s">
        <v>160</v>
      </c>
      <c r="BE433" s="107">
        <f>IF(U433="základná",N433,0)</f>
        <v>0</v>
      </c>
      <c r="BF433" s="107">
        <f>IF(U433="znížená",N433,0)</f>
        <v>0</v>
      </c>
      <c r="BG433" s="107">
        <f>IF(U433="zákl. prenesená",N433,0)</f>
        <v>0</v>
      </c>
      <c r="BH433" s="107">
        <f>IF(U433="zníž. prenesená",N433,0)</f>
        <v>0</v>
      </c>
      <c r="BI433" s="107">
        <f>IF(U433="nulová",N433,0)</f>
        <v>0</v>
      </c>
      <c r="BJ433" s="20" t="s">
        <v>139</v>
      </c>
      <c r="BK433" s="172">
        <f>ROUND(L433*K433,3)</f>
        <v>0</v>
      </c>
      <c r="BL433" s="20" t="s">
        <v>489</v>
      </c>
      <c r="BM433" s="20" t="s">
        <v>770</v>
      </c>
    </row>
    <row r="434" spans="2:65" s="1" customFormat="1" ht="49.9" customHeight="1">
      <c r="B434" s="36"/>
      <c r="C434" s="37"/>
      <c r="D434" s="155" t="s">
        <v>771</v>
      </c>
      <c r="E434" s="37"/>
      <c r="F434" s="37"/>
      <c r="G434" s="37"/>
      <c r="H434" s="37"/>
      <c r="I434" s="37"/>
      <c r="J434" s="37"/>
      <c r="K434" s="37"/>
      <c r="L434" s="37"/>
      <c r="M434" s="37"/>
      <c r="N434" s="483">
        <f t="shared" ref="N434:N439" si="45">BK434</f>
        <v>0</v>
      </c>
      <c r="O434" s="484"/>
      <c r="P434" s="484"/>
      <c r="Q434" s="484"/>
      <c r="R434" s="38"/>
      <c r="T434" s="140"/>
      <c r="U434" s="37"/>
      <c r="V434" s="37"/>
      <c r="W434" s="37"/>
      <c r="X434" s="37"/>
      <c r="Y434" s="37"/>
      <c r="Z434" s="37"/>
      <c r="AA434" s="79"/>
      <c r="AT434" s="20" t="s">
        <v>77</v>
      </c>
      <c r="AU434" s="20" t="s">
        <v>78</v>
      </c>
      <c r="AY434" s="20" t="s">
        <v>772</v>
      </c>
      <c r="BK434" s="172">
        <f>SUM(BK435:BK439)</f>
        <v>0</v>
      </c>
    </row>
    <row r="435" spans="2:65" s="1" customFormat="1" ht="22.35" customHeight="1">
      <c r="B435" s="36"/>
      <c r="C435" s="193" t="s">
        <v>20</v>
      </c>
      <c r="D435" s="193" t="s">
        <v>161</v>
      </c>
      <c r="E435" s="194" t="s">
        <v>20</v>
      </c>
      <c r="F435" s="481" t="s">
        <v>20</v>
      </c>
      <c r="G435" s="481"/>
      <c r="H435" s="481"/>
      <c r="I435" s="481"/>
      <c r="J435" s="195" t="s">
        <v>20</v>
      </c>
      <c r="K435" s="168"/>
      <c r="L435" s="464"/>
      <c r="M435" s="466"/>
      <c r="N435" s="466">
        <f t="shared" si="45"/>
        <v>0</v>
      </c>
      <c r="O435" s="466"/>
      <c r="P435" s="466"/>
      <c r="Q435" s="466"/>
      <c r="R435" s="38"/>
      <c r="T435" s="169" t="s">
        <v>20</v>
      </c>
      <c r="U435" s="196" t="s">
        <v>45</v>
      </c>
      <c r="V435" s="37"/>
      <c r="W435" s="37"/>
      <c r="X435" s="37"/>
      <c r="Y435" s="37"/>
      <c r="Z435" s="37"/>
      <c r="AA435" s="79"/>
      <c r="AT435" s="20" t="s">
        <v>772</v>
      </c>
      <c r="AU435" s="20" t="s">
        <v>86</v>
      </c>
      <c r="AY435" s="20" t="s">
        <v>772</v>
      </c>
      <c r="BE435" s="107">
        <f>IF(U435="základná",N435,0)</f>
        <v>0</v>
      </c>
      <c r="BF435" s="107">
        <f>IF(U435="znížená",N435,0)</f>
        <v>0</v>
      </c>
      <c r="BG435" s="107">
        <f>IF(U435="zákl. prenesená",N435,0)</f>
        <v>0</v>
      </c>
      <c r="BH435" s="107">
        <f>IF(U435="zníž. prenesená",N435,0)</f>
        <v>0</v>
      </c>
      <c r="BI435" s="107">
        <f>IF(U435="nulová",N435,0)</f>
        <v>0</v>
      </c>
      <c r="BJ435" s="20" t="s">
        <v>139</v>
      </c>
      <c r="BK435" s="172">
        <f>L435*K435</f>
        <v>0</v>
      </c>
    </row>
    <row r="436" spans="2:65" s="1" customFormat="1" ht="22.35" customHeight="1">
      <c r="B436" s="36"/>
      <c r="C436" s="193" t="s">
        <v>20</v>
      </c>
      <c r="D436" s="193" t="s">
        <v>161</v>
      </c>
      <c r="E436" s="194" t="s">
        <v>20</v>
      </c>
      <c r="F436" s="481" t="s">
        <v>20</v>
      </c>
      <c r="G436" s="481"/>
      <c r="H436" s="481"/>
      <c r="I436" s="481"/>
      <c r="J436" s="195" t="s">
        <v>20</v>
      </c>
      <c r="K436" s="168"/>
      <c r="L436" s="464"/>
      <c r="M436" s="466"/>
      <c r="N436" s="466">
        <f t="shared" si="45"/>
        <v>0</v>
      </c>
      <c r="O436" s="466"/>
      <c r="P436" s="466"/>
      <c r="Q436" s="466"/>
      <c r="R436" s="38"/>
      <c r="T436" s="169" t="s">
        <v>20</v>
      </c>
      <c r="U436" s="196" t="s">
        <v>45</v>
      </c>
      <c r="V436" s="37"/>
      <c r="W436" s="37"/>
      <c r="X436" s="37"/>
      <c r="Y436" s="37"/>
      <c r="Z436" s="37"/>
      <c r="AA436" s="79"/>
      <c r="AT436" s="20" t="s">
        <v>772</v>
      </c>
      <c r="AU436" s="20" t="s">
        <v>86</v>
      </c>
      <c r="AY436" s="20" t="s">
        <v>772</v>
      </c>
      <c r="BE436" s="107">
        <f>IF(U436="základná",N436,0)</f>
        <v>0</v>
      </c>
      <c r="BF436" s="107">
        <f>IF(U436="znížená",N436,0)</f>
        <v>0</v>
      </c>
      <c r="BG436" s="107">
        <f>IF(U436="zákl. prenesená",N436,0)</f>
        <v>0</v>
      </c>
      <c r="BH436" s="107">
        <f>IF(U436="zníž. prenesená",N436,0)</f>
        <v>0</v>
      </c>
      <c r="BI436" s="107">
        <f>IF(U436="nulová",N436,0)</f>
        <v>0</v>
      </c>
      <c r="BJ436" s="20" t="s">
        <v>139</v>
      </c>
      <c r="BK436" s="172">
        <f>L436*K436</f>
        <v>0</v>
      </c>
    </row>
    <row r="437" spans="2:65" s="1" customFormat="1" ht="22.35" customHeight="1">
      <c r="B437" s="36"/>
      <c r="C437" s="193" t="s">
        <v>20</v>
      </c>
      <c r="D437" s="193" t="s">
        <v>161</v>
      </c>
      <c r="E437" s="194" t="s">
        <v>20</v>
      </c>
      <c r="F437" s="481" t="s">
        <v>20</v>
      </c>
      <c r="G437" s="481"/>
      <c r="H437" s="481"/>
      <c r="I437" s="481"/>
      <c r="J437" s="195" t="s">
        <v>20</v>
      </c>
      <c r="K437" s="168"/>
      <c r="L437" s="464"/>
      <c r="M437" s="466"/>
      <c r="N437" s="466">
        <f t="shared" si="45"/>
        <v>0</v>
      </c>
      <c r="O437" s="466"/>
      <c r="P437" s="466"/>
      <c r="Q437" s="466"/>
      <c r="R437" s="38"/>
      <c r="T437" s="169" t="s">
        <v>20</v>
      </c>
      <c r="U437" s="196" t="s">
        <v>45</v>
      </c>
      <c r="V437" s="37"/>
      <c r="W437" s="37"/>
      <c r="X437" s="37"/>
      <c r="Y437" s="37"/>
      <c r="Z437" s="37"/>
      <c r="AA437" s="79"/>
      <c r="AT437" s="20" t="s">
        <v>772</v>
      </c>
      <c r="AU437" s="20" t="s">
        <v>86</v>
      </c>
      <c r="AY437" s="20" t="s">
        <v>772</v>
      </c>
      <c r="BE437" s="107">
        <f>IF(U437="základná",N437,0)</f>
        <v>0</v>
      </c>
      <c r="BF437" s="107">
        <f>IF(U437="znížená",N437,0)</f>
        <v>0</v>
      </c>
      <c r="BG437" s="107">
        <f>IF(U437="zákl. prenesená",N437,0)</f>
        <v>0</v>
      </c>
      <c r="BH437" s="107">
        <f>IF(U437="zníž. prenesená",N437,0)</f>
        <v>0</v>
      </c>
      <c r="BI437" s="107">
        <f>IF(U437="nulová",N437,0)</f>
        <v>0</v>
      </c>
      <c r="BJ437" s="20" t="s">
        <v>139</v>
      </c>
      <c r="BK437" s="172">
        <f>L437*K437</f>
        <v>0</v>
      </c>
    </row>
    <row r="438" spans="2:65" s="1" customFormat="1" ht="22.35" customHeight="1">
      <c r="B438" s="36"/>
      <c r="C438" s="193" t="s">
        <v>20</v>
      </c>
      <c r="D438" s="193" t="s">
        <v>161</v>
      </c>
      <c r="E438" s="194" t="s">
        <v>20</v>
      </c>
      <c r="F438" s="481" t="s">
        <v>20</v>
      </c>
      <c r="G438" s="481"/>
      <c r="H438" s="481"/>
      <c r="I438" s="481"/>
      <c r="J438" s="195" t="s">
        <v>20</v>
      </c>
      <c r="K438" s="168"/>
      <c r="L438" s="464"/>
      <c r="M438" s="466"/>
      <c r="N438" s="466">
        <f t="shared" si="45"/>
        <v>0</v>
      </c>
      <c r="O438" s="466"/>
      <c r="P438" s="466"/>
      <c r="Q438" s="466"/>
      <c r="R438" s="38"/>
      <c r="T438" s="169" t="s">
        <v>20</v>
      </c>
      <c r="U438" s="196" t="s">
        <v>45</v>
      </c>
      <c r="V438" s="37"/>
      <c r="W438" s="37"/>
      <c r="X438" s="37"/>
      <c r="Y438" s="37"/>
      <c r="Z438" s="37"/>
      <c r="AA438" s="79"/>
      <c r="AT438" s="20" t="s">
        <v>772</v>
      </c>
      <c r="AU438" s="20" t="s">
        <v>86</v>
      </c>
      <c r="AY438" s="20" t="s">
        <v>772</v>
      </c>
      <c r="BE438" s="107">
        <f>IF(U438="základná",N438,0)</f>
        <v>0</v>
      </c>
      <c r="BF438" s="107">
        <f>IF(U438="znížená",N438,0)</f>
        <v>0</v>
      </c>
      <c r="BG438" s="107">
        <f>IF(U438="zákl. prenesená",N438,0)</f>
        <v>0</v>
      </c>
      <c r="BH438" s="107">
        <f>IF(U438="zníž. prenesená",N438,0)</f>
        <v>0</v>
      </c>
      <c r="BI438" s="107">
        <f>IF(U438="nulová",N438,0)</f>
        <v>0</v>
      </c>
      <c r="BJ438" s="20" t="s">
        <v>139</v>
      </c>
      <c r="BK438" s="172">
        <f>L438*K438</f>
        <v>0</v>
      </c>
    </row>
    <row r="439" spans="2:65" s="1" customFormat="1" ht="22.35" customHeight="1">
      <c r="B439" s="36"/>
      <c r="C439" s="193" t="s">
        <v>20</v>
      </c>
      <c r="D439" s="193" t="s">
        <v>161</v>
      </c>
      <c r="E439" s="194" t="s">
        <v>20</v>
      </c>
      <c r="F439" s="481" t="s">
        <v>20</v>
      </c>
      <c r="G439" s="481"/>
      <c r="H439" s="481"/>
      <c r="I439" s="481"/>
      <c r="J439" s="195" t="s">
        <v>20</v>
      </c>
      <c r="K439" s="168"/>
      <c r="L439" s="464"/>
      <c r="M439" s="466"/>
      <c r="N439" s="466">
        <f t="shared" si="45"/>
        <v>0</v>
      </c>
      <c r="O439" s="466"/>
      <c r="P439" s="466"/>
      <c r="Q439" s="466"/>
      <c r="R439" s="38"/>
      <c r="T439" s="169" t="s">
        <v>20</v>
      </c>
      <c r="U439" s="196" t="s">
        <v>45</v>
      </c>
      <c r="V439" s="57"/>
      <c r="W439" s="57"/>
      <c r="X439" s="57"/>
      <c r="Y439" s="57"/>
      <c r="Z439" s="57"/>
      <c r="AA439" s="59"/>
      <c r="AT439" s="20" t="s">
        <v>772</v>
      </c>
      <c r="AU439" s="20" t="s">
        <v>86</v>
      </c>
      <c r="AY439" s="20" t="s">
        <v>772</v>
      </c>
      <c r="BE439" s="107">
        <f>IF(U439="základná",N439,0)</f>
        <v>0</v>
      </c>
      <c r="BF439" s="107">
        <f>IF(U439="znížená",N439,0)</f>
        <v>0</v>
      </c>
      <c r="BG439" s="107">
        <f>IF(U439="zákl. prenesená",N439,0)</f>
        <v>0</v>
      </c>
      <c r="BH439" s="107">
        <f>IF(U439="zníž. prenesená",N439,0)</f>
        <v>0</v>
      </c>
      <c r="BI439" s="107">
        <f>IF(U439="nulová",N439,0)</f>
        <v>0</v>
      </c>
      <c r="BJ439" s="20" t="s">
        <v>139</v>
      </c>
      <c r="BK439" s="172">
        <f>L439*K439</f>
        <v>0</v>
      </c>
    </row>
    <row r="440" spans="2:65" s="1" customFormat="1" ht="6.95" customHeight="1">
      <c r="B440" s="60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2"/>
    </row>
  </sheetData>
  <sheetProtection algorithmName="SHA-512" hashValue="g1I5W2jLY35SvCaJTMYiyVlMVTNofKU1s9RSwhr1PCxNrxMEKBkEsdZFa2KjTxuOBJ1j6ArdSwoXKP56VEpxbw==" saltValue="0WSu/swX333yihbw3PUnO8/5y5sx/zhcVWWibn/VweVTtGfsteGbSto/olL5ND9jcpCk94whGzyOLXzvAXcZIw==" spinCount="10" sheet="1" objects="1" scenarios="1" formatColumns="0" formatRows="0"/>
  <mergeCells count="649">
    <mergeCell ref="H1:K1"/>
    <mergeCell ref="S2:AC2"/>
    <mergeCell ref="F439:I439"/>
    <mergeCell ref="L439:M439"/>
    <mergeCell ref="N439:Q439"/>
    <mergeCell ref="N140:Q140"/>
    <mergeCell ref="N141:Q141"/>
    <mergeCell ref="N142:Q142"/>
    <mergeCell ref="N148:Q148"/>
    <mergeCell ref="N153:Q153"/>
    <mergeCell ref="N204:Q204"/>
    <mergeCell ref="N278:Q278"/>
    <mergeCell ref="N280:Q280"/>
    <mergeCell ref="N281:Q281"/>
    <mergeCell ref="N289:Q289"/>
    <mergeCell ref="N311:Q311"/>
    <mergeCell ref="N322:Q322"/>
    <mergeCell ref="N324:Q324"/>
    <mergeCell ref="N326:Q326"/>
    <mergeCell ref="N328:Q328"/>
    <mergeCell ref="N349:Q349"/>
    <mergeCell ref="N356:Q356"/>
    <mergeCell ref="N380:Q380"/>
    <mergeCell ref="N382:Q382"/>
    <mergeCell ref="N395:Q395"/>
    <mergeCell ref="N408:Q408"/>
    <mergeCell ref="F436:I436"/>
    <mergeCell ref="L436:M436"/>
    <mergeCell ref="N436:Q436"/>
    <mergeCell ref="F437:I437"/>
    <mergeCell ref="L437:M437"/>
    <mergeCell ref="N437:Q437"/>
    <mergeCell ref="F438:I438"/>
    <mergeCell ref="L438:M438"/>
    <mergeCell ref="N438:Q438"/>
    <mergeCell ref="F428:I428"/>
    <mergeCell ref="F429:I429"/>
    <mergeCell ref="F430:I430"/>
    <mergeCell ref="F433:I433"/>
    <mergeCell ref="L433:M433"/>
    <mergeCell ref="N433:Q433"/>
    <mergeCell ref="F435:I435"/>
    <mergeCell ref="L435:M435"/>
    <mergeCell ref="N435:Q435"/>
    <mergeCell ref="N431:Q431"/>
    <mergeCell ref="N432:Q432"/>
    <mergeCell ref="N434:Q434"/>
    <mergeCell ref="F421:I421"/>
    <mergeCell ref="F422:I422"/>
    <mergeCell ref="F423:I423"/>
    <mergeCell ref="L423:M423"/>
    <mergeCell ref="N423:Q423"/>
    <mergeCell ref="F424:I424"/>
    <mergeCell ref="F425:I425"/>
    <mergeCell ref="F427:I427"/>
    <mergeCell ref="L427:M427"/>
    <mergeCell ref="N427:Q427"/>
    <mergeCell ref="N426:Q426"/>
    <mergeCell ref="F416:I416"/>
    <mergeCell ref="F417:I417"/>
    <mergeCell ref="L417:M417"/>
    <mergeCell ref="N417:Q417"/>
    <mergeCell ref="F418:I418"/>
    <mergeCell ref="L418:M418"/>
    <mergeCell ref="N418:Q418"/>
    <mergeCell ref="F420:I420"/>
    <mergeCell ref="L420:M420"/>
    <mergeCell ref="N420:Q420"/>
    <mergeCell ref="N419:Q419"/>
    <mergeCell ref="F409:I409"/>
    <mergeCell ref="L409:M409"/>
    <mergeCell ref="N409:Q409"/>
    <mergeCell ref="F410:I410"/>
    <mergeCell ref="F411:I411"/>
    <mergeCell ref="F412:I412"/>
    <mergeCell ref="F413:I413"/>
    <mergeCell ref="F414:I414"/>
    <mergeCell ref="F415:I415"/>
    <mergeCell ref="F405:I405"/>
    <mergeCell ref="L405:M405"/>
    <mergeCell ref="N405:Q405"/>
    <mergeCell ref="F406:I406"/>
    <mergeCell ref="L406:M406"/>
    <mergeCell ref="N406:Q406"/>
    <mergeCell ref="F407:I407"/>
    <mergeCell ref="L407:M407"/>
    <mergeCell ref="N407:Q407"/>
    <mergeCell ref="F399:I399"/>
    <mergeCell ref="F400:I400"/>
    <mergeCell ref="F401:I401"/>
    <mergeCell ref="F402:I402"/>
    <mergeCell ref="F403:I403"/>
    <mergeCell ref="L403:M403"/>
    <mergeCell ref="N403:Q403"/>
    <mergeCell ref="F404:I404"/>
    <mergeCell ref="L404:M404"/>
    <mergeCell ref="N404:Q404"/>
    <mergeCell ref="F396:I396"/>
    <mergeCell ref="L396:M396"/>
    <mergeCell ref="N396:Q396"/>
    <mergeCell ref="F397:I397"/>
    <mergeCell ref="L397:M397"/>
    <mergeCell ref="N397:Q397"/>
    <mergeCell ref="F398:I398"/>
    <mergeCell ref="L398:M398"/>
    <mergeCell ref="N398:Q398"/>
    <mergeCell ref="F389:I389"/>
    <mergeCell ref="F390:I390"/>
    <mergeCell ref="F391:I391"/>
    <mergeCell ref="F392:I392"/>
    <mergeCell ref="F393:I393"/>
    <mergeCell ref="L393:M393"/>
    <mergeCell ref="N393:Q393"/>
    <mergeCell ref="F394:I394"/>
    <mergeCell ref="L394:M394"/>
    <mergeCell ref="N394:Q394"/>
    <mergeCell ref="F384:I384"/>
    <mergeCell ref="L384:M384"/>
    <mergeCell ref="N384:Q384"/>
    <mergeCell ref="F385:I385"/>
    <mergeCell ref="L385:M385"/>
    <mergeCell ref="N385:Q385"/>
    <mergeCell ref="F386:I386"/>
    <mergeCell ref="F387:I387"/>
    <mergeCell ref="F388:I388"/>
    <mergeCell ref="F379:I379"/>
    <mergeCell ref="L379:M379"/>
    <mergeCell ref="N379:Q379"/>
    <mergeCell ref="F381:I381"/>
    <mergeCell ref="L381:M381"/>
    <mergeCell ref="N381:Q381"/>
    <mergeCell ref="F383:I383"/>
    <mergeCell ref="L383:M383"/>
    <mergeCell ref="N383:Q383"/>
    <mergeCell ref="F376:I376"/>
    <mergeCell ref="L376:M376"/>
    <mergeCell ref="N376:Q376"/>
    <mergeCell ref="F377:I377"/>
    <mergeCell ref="L377:M377"/>
    <mergeCell ref="N377:Q377"/>
    <mergeCell ref="F378:I378"/>
    <mergeCell ref="L378:M378"/>
    <mergeCell ref="N378:Q378"/>
    <mergeCell ref="F373:I373"/>
    <mergeCell ref="L373:M373"/>
    <mergeCell ref="N373:Q373"/>
    <mergeCell ref="F374:I374"/>
    <mergeCell ref="L374:M374"/>
    <mergeCell ref="N374:Q374"/>
    <mergeCell ref="F375:I375"/>
    <mergeCell ref="L375:M375"/>
    <mergeCell ref="N375:Q375"/>
    <mergeCell ref="F370:I370"/>
    <mergeCell ref="L370:M370"/>
    <mergeCell ref="N370:Q370"/>
    <mergeCell ref="F371:I371"/>
    <mergeCell ref="L371:M371"/>
    <mergeCell ref="N371:Q371"/>
    <mergeCell ref="F372:I372"/>
    <mergeCell ref="L372:M372"/>
    <mergeCell ref="N372:Q372"/>
    <mergeCell ref="F367:I367"/>
    <mergeCell ref="L367:M367"/>
    <mergeCell ref="N367:Q367"/>
    <mergeCell ref="F368:I368"/>
    <mergeCell ref="L368:M368"/>
    <mergeCell ref="N368:Q368"/>
    <mergeCell ref="F369:I369"/>
    <mergeCell ref="L369:M369"/>
    <mergeCell ref="N369:Q369"/>
    <mergeCell ref="F364:I364"/>
    <mergeCell ref="L364:M364"/>
    <mergeCell ref="N364:Q364"/>
    <mergeCell ref="F365:I365"/>
    <mergeCell ref="L365:M365"/>
    <mergeCell ref="N365:Q365"/>
    <mergeCell ref="F366:I366"/>
    <mergeCell ref="L366:M366"/>
    <mergeCell ref="N366:Q366"/>
    <mergeCell ref="F361:I361"/>
    <mergeCell ref="L361:M361"/>
    <mergeCell ref="N361:Q361"/>
    <mergeCell ref="F362:I362"/>
    <mergeCell ref="L362:M362"/>
    <mergeCell ref="N362:Q362"/>
    <mergeCell ref="F363:I363"/>
    <mergeCell ref="L363:M363"/>
    <mergeCell ref="N363:Q363"/>
    <mergeCell ref="F358:I358"/>
    <mergeCell ref="L358:M358"/>
    <mergeCell ref="N358:Q358"/>
    <mergeCell ref="F359:I359"/>
    <mergeCell ref="L359:M359"/>
    <mergeCell ref="N359:Q359"/>
    <mergeCell ref="F360:I360"/>
    <mergeCell ref="L360:M360"/>
    <mergeCell ref="N360:Q360"/>
    <mergeCell ref="F354:I354"/>
    <mergeCell ref="L354:M354"/>
    <mergeCell ref="N354:Q354"/>
    <mergeCell ref="F355:I355"/>
    <mergeCell ref="L355:M355"/>
    <mergeCell ref="N355:Q355"/>
    <mergeCell ref="F357:I357"/>
    <mergeCell ref="L357:M357"/>
    <mergeCell ref="N357:Q357"/>
    <mergeCell ref="F348:I348"/>
    <mergeCell ref="L348:M348"/>
    <mergeCell ref="N348:Q348"/>
    <mergeCell ref="F350:I350"/>
    <mergeCell ref="L350:M350"/>
    <mergeCell ref="N350:Q350"/>
    <mergeCell ref="F351:I351"/>
    <mergeCell ref="F352:I352"/>
    <mergeCell ref="F353:I353"/>
    <mergeCell ref="L353:M353"/>
    <mergeCell ref="N353:Q353"/>
    <mergeCell ref="N341:Q341"/>
    <mergeCell ref="F342:I342"/>
    <mergeCell ref="F343:I343"/>
    <mergeCell ref="F344:I344"/>
    <mergeCell ref="F345:I345"/>
    <mergeCell ref="F346:I346"/>
    <mergeCell ref="L346:M346"/>
    <mergeCell ref="N346:Q346"/>
    <mergeCell ref="F347:I347"/>
    <mergeCell ref="L347:M347"/>
    <mergeCell ref="N347:Q347"/>
    <mergeCell ref="F334:I334"/>
    <mergeCell ref="F335:I335"/>
    <mergeCell ref="F336:I336"/>
    <mergeCell ref="F337:I337"/>
    <mergeCell ref="F338:I338"/>
    <mergeCell ref="F339:I339"/>
    <mergeCell ref="F340:I340"/>
    <mergeCell ref="F341:I341"/>
    <mergeCell ref="L341:M341"/>
    <mergeCell ref="F329:I329"/>
    <mergeCell ref="L329:M329"/>
    <mergeCell ref="N329:Q329"/>
    <mergeCell ref="F330:I330"/>
    <mergeCell ref="F331:I331"/>
    <mergeCell ref="F332:I332"/>
    <mergeCell ref="L332:M332"/>
    <mergeCell ref="N332:Q332"/>
    <mergeCell ref="F333:I333"/>
    <mergeCell ref="F323:I323"/>
    <mergeCell ref="L323:M323"/>
    <mergeCell ref="N323:Q323"/>
    <mergeCell ref="F325:I325"/>
    <mergeCell ref="L325:M325"/>
    <mergeCell ref="N325:Q325"/>
    <mergeCell ref="F327:I327"/>
    <mergeCell ref="L327:M327"/>
    <mergeCell ref="N327:Q327"/>
    <mergeCell ref="F319:I319"/>
    <mergeCell ref="L319:M319"/>
    <mergeCell ref="N319:Q319"/>
    <mergeCell ref="F320:I320"/>
    <mergeCell ref="L320:M320"/>
    <mergeCell ref="N320:Q320"/>
    <mergeCell ref="F321:I321"/>
    <mergeCell ref="L321:M321"/>
    <mergeCell ref="N321:Q321"/>
    <mergeCell ref="F314:I314"/>
    <mergeCell ref="F315:I315"/>
    <mergeCell ref="F316:I316"/>
    <mergeCell ref="L316:M316"/>
    <mergeCell ref="N316:Q316"/>
    <mergeCell ref="F317:I317"/>
    <mergeCell ref="L317:M317"/>
    <mergeCell ref="N317:Q317"/>
    <mergeCell ref="F318:I318"/>
    <mergeCell ref="L318:M318"/>
    <mergeCell ref="N318:Q318"/>
    <mergeCell ref="F310:I310"/>
    <mergeCell ref="L310:M310"/>
    <mergeCell ref="N310:Q310"/>
    <mergeCell ref="F312:I312"/>
    <mergeCell ref="L312:M312"/>
    <mergeCell ref="N312:Q312"/>
    <mergeCell ref="F313:I313"/>
    <mergeCell ref="L313:M313"/>
    <mergeCell ref="N313:Q313"/>
    <mergeCell ref="F307:I307"/>
    <mergeCell ref="L307:M307"/>
    <mergeCell ref="N307:Q307"/>
    <mergeCell ref="F308:I308"/>
    <mergeCell ref="L308:M308"/>
    <mergeCell ref="N308:Q308"/>
    <mergeCell ref="F309:I309"/>
    <mergeCell ref="L309:M309"/>
    <mergeCell ref="N309:Q309"/>
    <mergeCell ref="F302:I302"/>
    <mergeCell ref="F303:I303"/>
    <mergeCell ref="F304:I304"/>
    <mergeCell ref="F305:I305"/>
    <mergeCell ref="L305:M305"/>
    <mergeCell ref="N305:Q305"/>
    <mergeCell ref="F306:I306"/>
    <mergeCell ref="L306:M306"/>
    <mergeCell ref="N306:Q306"/>
    <mergeCell ref="F299:I299"/>
    <mergeCell ref="L299:M299"/>
    <mergeCell ref="N299:Q299"/>
    <mergeCell ref="F300:I300"/>
    <mergeCell ref="L300:M300"/>
    <mergeCell ref="N300:Q300"/>
    <mergeCell ref="F301:I301"/>
    <mergeCell ref="L301:M301"/>
    <mergeCell ref="N301:Q301"/>
    <mergeCell ref="F294:I294"/>
    <mergeCell ref="L294:M294"/>
    <mergeCell ref="N294:Q294"/>
    <mergeCell ref="F295:I295"/>
    <mergeCell ref="L295:M295"/>
    <mergeCell ref="N295:Q295"/>
    <mergeCell ref="F296:I296"/>
    <mergeCell ref="F297:I297"/>
    <mergeCell ref="F298:I298"/>
    <mergeCell ref="F291:I291"/>
    <mergeCell ref="L291:M291"/>
    <mergeCell ref="N291:Q291"/>
    <mergeCell ref="F292:I292"/>
    <mergeCell ref="L292:M292"/>
    <mergeCell ref="N292:Q292"/>
    <mergeCell ref="F293:I293"/>
    <mergeCell ref="L293:M293"/>
    <mergeCell ref="N293:Q293"/>
    <mergeCell ref="F285:I285"/>
    <mergeCell ref="F286:I286"/>
    <mergeCell ref="F287:I287"/>
    <mergeCell ref="L287:M287"/>
    <mergeCell ref="N287:Q287"/>
    <mergeCell ref="F288:I288"/>
    <mergeCell ref="L288:M288"/>
    <mergeCell ref="N288:Q288"/>
    <mergeCell ref="F290:I290"/>
    <mergeCell ref="L290:M290"/>
    <mergeCell ref="N290:Q290"/>
    <mergeCell ref="F282:I282"/>
    <mergeCell ref="L282:M282"/>
    <mergeCell ref="N282:Q282"/>
    <mergeCell ref="F283:I283"/>
    <mergeCell ref="L283:M283"/>
    <mergeCell ref="N283:Q283"/>
    <mergeCell ref="F284:I284"/>
    <mergeCell ref="L284:M284"/>
    <mergeCell ref="N284:Q284"/>
    <mergeCell ref="F275:I275"/>
    <mergeCell ref="L275:M275"/>
    <mergeCell ref="N275:Q275"/>
    <mergeCell ref="F276:I276"/>
    <mergeCell ref="F277:I277"/>
    <mergeCell ref="L277:M277"/>
    <mergeCell ref="N277:Q277"/>
    <mergeCell ref="F279:I279"/>
    <mergeCell ref="L279:M279"/>
    <mergeCell ref="N279:Q279"/>
    <mergeCell ref="F269:I269"/>
    <mergeCell ref="F270:I270"/>
    <mergeCell ref="F271:I271"/>
    <mergeCell ref="F272:I272"/>
    <mergeCell ref="F273:I273"/>
    <mergeCell ref="L273:M273"/>
    <mergeCell ref="N273:Q273"/>
    <mergeCell ref="F274:I274"/>
    <mergeCell ref="L274:M274"/>
    <mergeCell ref="N274:Q274"/>
    <mergeCell ref="F263:I263"/>
    <mergeCell ref="F264:I264"/>
    <mergeCell ref="F265:I265"/>
    <mergeCell ref="F266:I266"/>
    <mergeCell ref="F267:I267"/>
    <mergeCell ref="L267:M267"/>
    <mergeCell ref="N267:Q267"/>
    <mergeCell ref="F268:I268"/>
    <mergeCell ref="L268:M268"/>
    <mergeCell ref="N268:Q268"/>
    <mergeCell ref="F256:I256"/>
    <mergeCell ref="F257:I257"/>
    <mergeCell ref="F258:I258"/>
    <mergeCell ref="L258:M258"/>
    <mergeCell ref="N258:Q258"/>
    <mergeCell ref="F259:I259"/>
    <mergeCell ref="F260:I260"/>
    <mergeCell ref="F261:I261"/>
    <mergeCell ref="F262:I262"/>
    <mergeCell ref="F250:I250"/>
    <mergeCell ref="F251:I251"/>
    <mergeCell ref="F252:I252"/>
    <mergeCell ref="L252:M252"/>
    <mergeCell ref="N252:Q252"/>
    <mergeCell ref="F253:I253"/>
    <mergeCell ref="F254:I254"/>
    <mergeCell ref="F255:I255"/>
    <mergeCell ref="L255:M255"/>
    <mergeCell ref="N255:Q255"/>
    <mergeCell ref="F243:I243"/>
    <mergeCell ref="F244:I244"/>
    <mergeCell ref="F245:I245"/>
    <mergeCell ref="L245:M245"/>
    <mergeCell ref="N245:Q245"/>
    <mergeCell ref="F246:I246"/>
    <mergeCell ref="F247:I247"/>
    <mergeCell ref="F248:I248"/>
    <mergeCell ref="F249:I249"/>
    <mergeCell ref="L249:M249"/>
    <mergeCell ref="N249:Q249"/>
    <mergeCell ref="F238:I238"/>
    <mergeCell ref="L238:M238"/>
    <mergeCell ref="N238:Q238"/>
    <mergeCell ref="F239:I239"/>
    <mergeCell ref="F240:I240"/>
    <mergeCell ref="F241:I241"/>
    <mergeCell ref="F242:I242"/>
    <mergeCell ref="L242:M242"/>
    <mergeCell ref="N242:Q242"/>
    <mergeCell ref="F233:I233"/>
    <mergeCell ref="L233:M233"/>
    <mergeCell ref="N233:Q233"/>
    <mergeCell ref="F234:I234"/>
    <mergeCell ref="F235:I235"/>
    <mergeCell ref="F236:I236"/>
    <mergeCell ref="L236:M236"/>
    <mergeCell ref="N236:Q236"/>
    <mergeCell ref="F237:I237"/>
    <mergeCell ref="L237:M237"/>
    <mergeCell ref="N237:Q237"/>
    <mergeCell ref="F226:I226"/>
    <mergeCell ref="F227:I227"/>
    <mergeCell ref="F228:I228"/>
    <mergeCell ref="F229:I229"/>
    <mergeCell ref="L229:M229"/>
    <mergeCell ref="N229:Q229"/>
    <mergeCell ref="F230:I230"/>
    <mergeCell ref="F231:I231"/>
    <mergeCell ref="F232:I232"/>
    <mergeCell ref="L232:M232"/>
    <mergeCell ref="N232:Q232"/>
    <mergeCell ref="F217:I217"/>
    <mergeCell ref="F218:I218"/>
    <mergeCell ref="F219:I219"/>
    <mergeCell ref="F220:I220"/>
    <mergeCell ref="F221:I221"/>
    <mergeCell ref="F222:I222"/>
    <mergeCell ref="F223:I223"/>
    <mergeCell ref="F224:I224"/>
    <mergeCell ref="F225:I225"/>
    <mergeCell ref="F212:I212"/>
    <mergeCell ref="L212:M212"/>
    <mergeCell ref="N212:Q212"/>
    <mergeCell ref="F213:I213"/>
    <mergeCell ref="L213:M213"/>
    <mergeCell ref="N213:Q213"/>
    <mergeCell ref="F214:I214"/>
    <mergeCell ref="F215:I215"/>
    <mergeCell ref="F216:I216"/>
    <mergeCell ref="F207:I207"/>
    <mergeCell ref="F208:I208"/>
    <mergeCell ref="L208:M208"/>
    <mergeCell ref="N208:Q208"/>
    <mergeCell ref="F209:I209"/>
    <mergeCell ref="F210:I210"/>
    <mergeCell ref="F211:I211"/>
    <mergeCell ref="L211:M211"/>
    <mergeCell ref="N211:Q211"/>
    <mergeCell ref="F201:I201"/>
    <mergeCell ref="F202:I202"/>
    <mergeCell ref="F203:I203"/>
    <mergeCell ref="L203:M203"/>
    <mergeCell ref="N203:Q203"/>
    <mergeCell ref="F205:I205"/>
    <mergeCell ref="L205:M205"/>
    <mergeCell ref="N205:Q205"/>
    <mergeCell ref="F206:I206"/>
    <mergeCell ref="F195:I195"/>
    <mergeCell ref="F196:I196"/>
    <mergeCell ref="F197:I197"/>
    <mergeCell ref="L197:M197"/>
    <mergeCell ref="N197:Q197"/>
    <mergeCell ref="F198:I198"/>
    <mergeCell ref="F199:I199"/>
    <mergeCell ref="F200:I200"/>
    <mergeCell ref="L200:M200"/>
    <mergeCell ref="N200:Q200"/>
    <mergeCell ref="F188:I188"/>
    <mergeCell ref="F189:I189"/>
    <mergeCell ref="F190:I190"/>
    <mergeCell ref="L190:M190"/>
    <mergeCell ref="N190:Q190"/>
    <mergeCell ref="F191:I191"/>
    <mergeCell ref="F192:I192"/>
    <mergeCell ref="F193:I193"/>
    <mergeCell ref="F194:I194"/>
    <mergeCell ref="L194:M194"/>
    <mergeCell ref="N194:Q194"/>
    <mergeCell ref="F182:I182"/>
    <mergeCell ref="F183:I183"/>
    <mergeCell ref="F184:I184"/>
    <mergeCell ref="L184:M184"/>
    <mergeCell ref="N184:Q184"/>
    <mergeCell ref="F185:I185"/>
    <mergeCell ref="F186:I186"/>
    <mergeCell ref="F187:I187"/>
    <mergeCell ref="L187:M187"/>
    <mergeCell ref="N187:Q187"/>
    <mergeCell ref="F175:I175"/>
    <mergeCell ref="F176:I176"/>
    <mergeCell ref="F177:I177"/>
    <mergeCell ref="F178:I178"/>
    <mergeCell ref="F179:I179"/>
    <mergeCell ref="F180:I180"/>
    <mergeCell ref="F181:I181"/>
    <mergeCell ref="L181:M181"/>
    <mergeCell ref="N181:Q181"/>
    <mergeCell ref="F166:I166"/>
    <mergeCell ref="F167:I167"/>
    <mergeCell ref="F168:I168"/>
    <mergeCell ref="F169:I169"/>
    <mergeCell ref="F170:I170"/>
    <mergeCell ref="F171:I171"/>
    <mergeCell ref="F172:I172"/>
    <mergeCell ref="F173:I173"/>
    <mergeCell ref="F174:I174"/>
    <mergeCell ref="F160:I160"/>
    <mergeCell ref="F161:I161"/>
    <mergeCell ref="F162:I162"/>
    <mergeCell ref="L162:M162"/>
    <mergeCell ref="N162:Q162"/>
    <mergeCell ref="F163:I163"/>
    <mergeCell ref="F164:I164"/>
    <mergeCell ref="F165:I165"/>
    <mergeCell ref="L165:M165"/>
    <mergeCell ref="N165:Q165"/>
    <mergeCell ref="F155:I155"/>
    <mergeCell ref="L155:M155"/>
    <mergeCell ref="N155:Q155"/>
    <mergeCell ref="F156:I156"/>
    <mergeCell ref="L156:M156"/>
    <mergeCell ref="N156:Q156"/>
    <mergeCell ref="F157:I157"/>
    <mergeCell ref="F158:I158"/>
    <mergeCell ref="F159:I159"/>
    <mergeCell ref="L159:M159"/>
    <mergeCell ref="N159:Q159"/>
    <mergeCell ref="F149:I149"/>
    <mergeCell ref="L149:M149"/>
    <mergeCell ref="N149:Q149"/>
    <mergeCell ref="F150:I150"/>
    <mergeCell ref="F151:I151"/>
    <mergeCell ref="F152:I152"/>
    <mergeCell ref="F154:I154"/>
    <mergeCell ref="L154:M154"/>
    <mergeCell ref="N154:Q154"/>
    <mergeCell ref="F143:I143"/>
    <mergeCell ref="L143:M143"/>
    <mergeCell ref="N143:Q143"/>
    <mergeCell ref="F144:I144"/>
    <mergeCell ref="F145:I145"/>
    <mergeCell ref="F146:I146"/>
    <mergeCell ref="L146:M146"/>
    <mergeCell ref="N146:Q146"/>
    <mergeCell ref="F147:I147"/>
    <mergeCell ref="L123:Q123"/>
    <mergeCell ref="C129:Q129"/>
    <mergeCell ref="F131:P131"/>
    <mergeCell ref="F132:P132"/>
    <mergeCell ref="M134:P134"/>
    <mergeCell ref="M136:Q136"/>
    <mergeCell ref="M137:Q137"/>
    <mergeCell ref="F139:I139"/>
    <mergeCell ref="L139:M139"/>
    <mergeCell ref="N139:Q139"/>
    <mergeCell ref="D117:H117"/>
    <mergeCell ref="N117:Q117"/>
    <mergeCell ref="D118:H118"/>
    <mergeCell ref="N118:Q118"/>
    <mergeCell ref="D119:H119"/>
    <mergeCell ref="N119:Q119"/>
    <mergeCell ref="D120:H120"/>
    <mergeCell ref="N120:Q120"/>
    <mergeCell ref="N121:Q121"/>
    <mergeCell ref="N107:Q107"/>
    <mergeCell ref="N108:Q108"/>
    <mergeCell ref="N109:Q109"/>
    <mergeCell ref="N110:Q110"/>
    <mergeCell ref="N111:Q111"/>
    <mergeCell ref="N112:Q112"/>
    <mergeCell ref="N113:Q113"/>
    <mergeCell ref="N115:Q115"/>
    <mergeCell ref="D116:H116"/>
    <mergeCell ref="N116:Q116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435:D440">
      <formula1>"K, M"</formula1>
    </dataValidation>
    <dataValidation type="list" allowBlank="1" showInputMessage="1" showErrorMessage="1" error="Povolené sú hodnoty základná, znížená, nulová." sqref="U435:U440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39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6"/>
  <sheetViews>
    <sheetView topLeftCell="A13" workbookViewId="0">
      <selection activeCell="V11" sqref="V11"/>
    </sheetView>
  </sheetViews>
  <sheetFormatPr defaultRowHeight="11.25"/>
  <cols>
    <col min="1" max="1" width="6.6640625" style="201" customWidth="1"/>
    <col min="2" max="2" width="5.33203125" style="201" customWidth="1"/>
    <col min="3" max="3" width="5.5" style="201" customWidth="1"/>
    <col min="4" max="4" width="14.83203125" style="201" customWidth="1"/>
    <col min="5" max="5" width="65" style="201" customWidth="1"/>
    <col min="6" max="6" width="5.5" style="201" customWidth="1"/>
    <col min="7" max="7" width="11.1640625" style="201" customWidth="1"/>
    <col min="8" max="8" width="11.5" style="201" customWidth="1"/>
    <col min="9" max="9" width="14.83203125" style="201" customWidth="1"/>
    <col min="10" max="10" width="12.5" style="201" hidden="1" customWidth="1"/>
    <col min="11" max="11" width="12.6640625" style="201" hidden="1" customWidth="1"/>
    <col min="12" max="12" width="11.33203125" style="201" hidden="1" customWidth="1"/>
    <col min="13" max="13" width="13.5" style="201" hidden="1" customWidth="1"/>
    <col min="14" max="14" width="7" style="201" customWidth="1"/>
    <col min="15" max="15" width="7.83203125" style="201" hidden="1" customWidth="1"/>
    <col min="16" max="16" width="8.33203125" style="201" hidden="1" customWidth="1"/>
    <col min="17" max="19" width="10.6640625" style="201" hidden="1" customWidth="1"/>
    <col min="20" max="255" width="9.33203125" style="201"/>
    <col min="256" max="256" width="6.6640625" style="201" customWidth="1"/>
    <col min="257" max="257" width="5.33203125" style="201" customWidth="1"/>
    <col min="258" max="258" width="5.5" style="201" customWidth="1"/>
    <col min="259" max="259" width="14.83203125" style="201" customWidth="1"/>
    <col min="260" max="260" width="65" style="201" customWidth="1"/>
    <col min="261" max="261" width="5.5" style="201" customWidth="1"/>
    <col min="262" max="262" width="11.1640625" style="201" customWidth="1"/>
    <col min="263" max="263" width="11.5" style="201" customWidth="1"/>
    <col min="264" max="264" width="14.83203125" style="201" customWidth="1"/>
    <col min="265" max="268" width="0" style="201" hidden="1" customWidth="1"/>
    <col min="269" max="269" width="7" style="201" customWidth="1"/>
    <col min="270" max="275" width="0" style="201" hidden="1" customWidth="1"/>
    <col min="276" max="511" width="9.33203125" style="201"/>
    <col min="512" max="512" width="6.6640625" style="201" customWidth="1"/>
    <col min="513" max="513" width="5.33203125" style="201" customWidth="1"/>
    <col min="514" max="514" width="5.5" style="201" customWidth="1"/>
    <col min="515" max="515" width="14.83203125" style="201" customWidth="1"/>
    <col min="516" max="516" width="65" style="201" customWidth="1"/>
    <col min="517" max="517" width="5.5" style="201" customWidth="1"/>
    <col min="518" max="518" width="11.1640625" style="201" customWidth="1"/>
    <col min="519" max="519" width="11.5" style="201" customWidth="1"/>
    <col min="520" max="520" width="14.83203125" style="201" customWidth="1"/>
    <col min="521" max="524" width="0" style="201" hidden="1" customWidth="1"/>
    <col min="525" max="525" width="7" style="201" customWidth="1"/>
    <col min="526" max="531" width="0" style="201" hidden="1" customWidth="1"/>
    <col min="532" max="767" width="9.33203125" style="201"/>
    <col min="768" max="768" width="6.6640625" style="201" customWidth="1"/>
    <col min="769" max="769" width="5.33203125" style="201" customWidth="1"/>
    <col min="770" max="770" width="5.5" style="201" customWidth="1"/>
    <col min="771" max="771" width="14.83203125" style="201" customWidth="1"/>
    <col min="772" max="772" width="65" style="201" customWidth="1"/>
    <col min="773" max="773" width="5.5" style="201" customWidth="1"/>
    <col min="774" max="774" width="11.1640625" style="201" customWidth="1"/>
    <col min="775" max="775" width="11.5" style="201" customWidth="1"/>
    <col min="776" max="776" width="14.83203125" style="201" customWidth="1"/>
    <col min="777" max="780" width="0" style="201" hidden="1" customWidth="1"/>
    <col min="781" max="781" width="7" style="201" customWidth="1"/>
    <col min="782" max="787" width="0" style="201" hidden="1" customWidth="1"/>
    <col min="788" max="1023" width="9.33203125" style="201"/>
    <col min="1024" max="1024" width="6.6640625" style="201" customWidth="1"/>
    <col min="1025" max="1025" width="5.33203125" style="201" customWidth="1"/>
    <col min="1026" max="1026" width="5.5" style="201" customWidth="1"/>
    <col min="1027" max="1027" width="14.83203125" style="201" customWidth="1"/>
    <col min="1028" max="1028" width="65" style="201" customWidth="1"/>
    <col min="1029" max="1029" width="5.5" style="201" customWidth="1"/>
    <col min="1030" max="1030" width="11.1640625" style="201" customWidth="1"/>
    <col min="1031" max="1031" width="11.5" style="201" customWidth="1"/>
    <col min="1032" max="1032" width="14.83203125" style="201" customWidth="1"/>
    <col min="1033" max="1036" width="0" style="201" hidden="1" customWidth="1"/>
    <col min="1037" max="1037" width="7" style="201" customWidth="1"/>
    <col min="1038" max="1043" width="0" style="201" hidden="1" customWidth="1"/>
    <col min="1044" max="1279" width="9.33203125" style="201"/>
    <col min="1280" max="1280" width="6.6640625" style="201" customWidth="1"/>
    <col min="1281" max="1281" width="5.33203125" style="201" customWidth="1"/>
    <col min="1282" max="1282" width="5.5" style="201" customWidth="1"/>
    <col min="1283" max="1283" width="14.83203125" style="201" customWidth="1"/>
    <col min="1284" max="1284" width="65" style="201" customWidth="1"/>
    <col min="1285" max="1285" width="5.5" style="201" customWidth="1"/>
    <col min="1286" max="1286" width="11.1640625" style="201" customWidth="1"/>
    <col min="1287" max="1287" width="11.5" style="201" customWidth="1"/>
    <col min="1288" max="1288" width="14.83203125" style="201" customWidth="1"/>
    <col min="1289" max="1292" width="0" style="201" hidden="1" customWidth="1"/>
    <col min="1293" max="1293" width="7" style="201" customWidth="1"/>
    <col min="1294" max="1299" width="0" style="201" hidden="1" customWidth="1"/>
    <col min="1300" max="1535" width="9.33203125" style="201"/>
    <col min="1536" max="1536" width="6.6640625" style="201" customWidth="1"/>
    <col min="1537" max="1537" width="5.33203125" style="201" customWidth="1"/>
    <col min="1538" max="1538" width="5.5" style="201" customWidth="1"/>
    <col min="1539" max="1539" width="14.83203125" style="201" customWidth="1"/>
    <col min="1540" max="1540" width="65" style="201" customWidth="1"/>
    <col min="1541" max="1541" width="5.5" style="201" customWidth="1"/>
    <col min="1542" max="1542" width="11.1640625" style="201" customWidth="1"/>
    <col min="1543" max="1543" width="11.5" style="201" customWidth="1"/>
    <col min="1544" max="1544" width="14.83203125" style="201" customWidth="1"/>
    <col min="1545" max="1548" width="0" style="201" hidden="1" customWidth="1"/>
    <col min="1549" max="1549" width="7" style="201" customWidth="1"/>
    <col min="1550" max="1555" width="0" style="201" hidden="1" customWidth="1"/>
    <col min="1556" max="1791" width="9.33203125" style="201"/>
    <col min="1792" max="1792" width="6.6640625" style="201" customWidth="1"/>
    <col min="1793" max="1793" width="5.33203125" style="201" customWidth="1"/>
    <col min="1794" max="1794" width="5.5" style="201" customWidth="1"/>
    <col min="1795" max="1795" width="14.83203125" style="201" customWidth="1"/>
    <col min="1796" max="1796" width="65" style="201" customWidth="1"/>
    <col min="1797" max="1797" width="5.5" style="201" customWidth="1"/>
    <col min="1798" max="1798" width="11.1640625" style="201" customWidth="1"/>
    <col min="1799" max="1799" width="11.5" style="201" customWidth="1"/>
    <col min="1800" max="1800" width="14.83203125" style="201" customWidth="1"/>
    <col min="1801" max="1804" width="0" style="201" hidden="1" customWidth="1"/>
    <col min="1805" max="1805" width="7" style="201" customWidth="1"/>
    <col min="1806" max="1811" width="0" style="201" hidden="1" customWidth="1"/>
    <col min="1812" max="2047" width="9.33203125" style="201"/>
    <col min="2048" max="2048" width="6.6640625" style="201" customWidth="1"/>
    <col min="2049" max="2049" width="5.33203125" style="201" customWidth="1"/>
    <col min="2050" max="2050" width="5.5" style="201" customWidth="1"/>
    <col min="2051" max="2051" width="14.83203125" style="201" customWidth="1"/>
    <col min="2052" max="2052" width="65" style="201" customWidth="1"/>
    <col min="2053" max="2053" width="5.5" style="201" customWidth="1"/>
    <col min="2054" max="2054" width="11.1640625" style="201" customWidth="1"/>
    <col min="2055" max="2055" width="11.5" style="201" customWidth="1"/>
    <col min="2056" max="2056" width="14.83203125" style="201" customWidth="1"/>
    <col min="2057" max="2060" width="0" style="201" hidden="1" customWidth="1"/>
    <col min="2061" max="2061" width="7" style="201" customWidth="1"/>
    <col min="2062" max="2067" width="0" style="201" hidden="1" customWidth="1"/>
    <col min="2068" max="2303" width="9.33203125" style="201"/>
    <col min="2304" max="2304" width="6.6640625" style="201" customWidth="1"/>
    <col min="2305" max="2305" width="5.33203125" style="201" customWidth="1"/>
    <col min="2306" max="2306" width="5.5" style="201" customWidth="1"/>
    <col min="2307" max="2307" width="14.83203125" style="201" customWidth="1"/>
    <col min="2308" max="2308" width="65" style="201" customWidth="1"/>
    <col min="2309" max="2309" width="5.5" style="201" customWidth="1"/>
    <col min="2310" max="2310" width="11.1640625" style="201" customWidth="1"/>
    <col min="2311" max="2311" width="11.5" style="201" customWidth="1"/>
    <col min="2312" max="2312" width="14.83203125" style="201" customWidth="1"/>
    <col min="2313" max="2316" width="0" style="201" hidden="1" customWidth="1"/>
    <col min="2317" max="2317" width="7" style="201" customWidth="1"/>
    <col min="2318" max="2323" width="0" style="201" hidden="1" customWidth="1"/>
    <col min="2324" max="2559" width="9.33203125" style="201"/>
    <col min="2560" max="2560" width="6.6640625" style="201" customWidth="1"/>
    <col min="2561" max="2561" width="5.33203125" style="201" customWidth="1"/>
    <col min="2562" max="2562" width="5.5" style="201" customWidth="1"/>
    <col min="2563" max="2563" width="14.83203125" style="201" customWidth="1"/>
    <col min="2564" max="2564" width="65" style="201" customWidth="1"/>
    <col min="2565" max="2565" width="5.5" style="201" customWidth="1"/>
    <col min="2566" max="2566" width="11.1640625" style="201" customWidth="1"/>
    <col min="2567" max="2567" width="11.5" style="201" customWidth="1"/>
    <col min="2568" max="2568" width="14.83203125" style="201" customWidth="1"/>
    <col min="2569" max="2572" width="0" style="201" hidden="1" customWidth="1"/>
    <col min="2573" max="2573" width="7" style="201" customWidth="1"/>
    <col min="2574" max="2579" width="0" style="201" hidden="1" customWidth="1"/>
    <col min="2580" max="2815" width="9.33203125" style="201"/>
    <col min="2816" max="2816" width="6.6640625" style="201" customWidth="1"/>
    <col min="2817" max="2817" width="5.33203125" style="201" customWidth="1"/>
    <col min="2818" max="2818" width="5.5" style="201" customWidth="1"/>
    <col min="2819" max="2819" width="14.83203125" style="201" customWidth="1"/>
    <col min="2820" max="2820" width="65" style="201" customWidth="1"/>
    <col min="2821" max="2821" width="5.5" style="201" customWidth="1"/>
    <col min="2822" max="2822" width="11.1640625" style="201" customWidth="1"/>
    <col min="2823" max="2823" width="11.5" style="201" customWidth="1"/>
    <col min="2824" max="2824" width="14.83203125" style="201" customWidth="1"/>
    <col min="2825" max="2828" width="0" style="201" hidden="1" customWidth="1"/>
    <col min="2829" max="2829" width="7" style="201" customWidth="1"/>
    <col min="2830" max="2835" width="0" style="201" hidden="1" customWidth="1"/>
    <col min="2836" max="3071" width="9.33203125" style="201"/>
    <col min="3072" max="3072" width="6.6640625" style="201" customWidth="1"/>
    <col min="3073" max="3073" width="5.33203125" style="201" customWidth="1"/>
    <col min="3074" max="3074" width="5.5" style="201" customWidth="1"/>
    <col min="3075" max="3075" width="14.83203125" style="201" customWidth="1"/>
    <col min="3076" max="3076" width="65" style="201" customWidth="1"/>
    <col min="3077" max="3077" width="5.5" style="201" customWidth="1"/>
    <col min="3078" max="3078" width="11.1640625" style="201" customWidth="1"/>
    <col min="3079" max="3079" width="11.5" style="201" customWidth="1"/>
    <col min="3080" max="3080" width="14.83203125" style="201" customWidth="1"/>
    <col min="3081" max="3084" width="0" style="201" hidden="1" customWidth="1"/>
    <col min="3085" max="3085" width="7" style="201" customWidth="1"/>
    <col min="3086" max="3091" width="0" style="201" hidden="1" customWidth="1"/>
    <col min="3092" max="3327" width="9.33203125" style="201"/>
    <col min="3328" max="3328" width="6.6640625" style="201" customWidth="1"/>
    <col min="3329" max="3329" width="5.33203125" style="201" customWidth="1"/>
    <col min="3330" max="3330" width="5.5" style="201" customWidth="1"/>
    <col min="3331" max="3331" width="14.83203125" style="201" customWidth="1"/>
    <col min="3332" max="3332" width="65" style="201" customWidth="1"/>
    <col min="3333" max="3333" width="5.5" style="201" customWidth="1"/>
    <col min="3334" max="3334" width="11.1640625" style="201" customWidth="1"/>
    <col min="3335" max="3335" width="11.5" style="201" customWidth="1"/>
    <col min="3336" max="3336" width="14.83203125" style="201" customWidth="1"/>
    <col min="3337" max="3340" width="0" style="201" hidden="1" customWidth="1"/>
    <col min="3341" max="3341" width="7" style="201" customWidth="1"/>
    <col min="3342" max="3347" width="0" style="201" hidden="1" customWidth="1"/>
    <col min="3348" max="3583" width="9.33203125" style="201"/>
    <col min="3584" max="3584" width="6.6640625" style="201" customWidth="1"/>
    <col min="3585" max="3585" width="5.33203125" style="201" customWidth="1"/>
    <col min="3586" max="3586" width="5.5" style="201" customWidth="1"/>
    <col min="3587" max="3587" width="14.83203125" style="201" customWidth="1"/>
    <col min="3588" max="3588" width="65" style="201" customWidth="1"/>
    <col min="3589" max="3589" width="5.5" style="201" customWidth="1"/>
    <col min="3590" max="3590" width="11.1640625" style="201" customWidth="1"/>
    <col min="3591" max="3591" width="11.5" style="201" customWidth="1"/>
    <col min="3592" max="3592" width="14.83203125" style="201" customWidth="1"/>
    <col min="3593" max="3596" width="0" style="201" hidden="1" customWidth="1"/>
    <col min="3597" max="3597" width="7" style="201" customWidth="1"/>
    <col min="3598" max="3603" width="0" style="201" hidden="1" customWidth="1"/>
    <col min="3604" max="3839" width="9.33203125" style="201"/>
    <col min="3840" max="3840" width="6.6640625" style="201" customWidth="1"/>
    <col min="3841" max="3841" width="5.33203125" style="201" customWidth="1"/>
    <col min="3842" max="3842" width="5.5" style="201" customWidth="1"/>
    <col min="3843" max="3843" width="14.83203125" style="201" customWidth="1"/>
    <col min="3844" max="3844" width="65" style="201" customWidth="1"/>
    <col min="3845" max="3845" width="5.5" style="201" customWidth="1"/>
    <col min="3846" max="3846" width="11.1640625" style="201" customWidth="1"/>
    <col min="3847" max="3847" width="11.5" style="201" customWidth="1"/>
    <col min="3848" max="3848" width="14.83203125" style="201" customWidth="1"/>
    <col min="3849" max="3852" width="0" style="201" hidden="1" customWidth="1"/>
    <col min="3853" max="3853" width="7" style="201" customWidth="1"/>
    <col min="3854" max="3859" width="0" style="201" hidden="1" customWidth="1"/>
    <col min="3860" max="4095" width="9.33203125" style="201"/>
    <col min="4096" max="4096" width="6.6640625" style="201" customWidth="1"/>
    <col min="4097" max="4097" width="5.33203125" style="201" customWidth="1"/>
    <col min="4098" max="4098" width="5.5" style="201" customWidth="1"/>
    <col min="4099" max="4099" width="14.83203125" style="201" customWidth="1"/>
    <col min="4100" max="4100" width="65" style="201" customWidth="1"/>
    <col min="4101" max="4101" width="5.5" style="201" customWidth="1"/>
    <col min="4102" max="4102" width="11.1640625" style="201" customWidth="1"/>
    <col min="4103" max="4103" width="11.5" style="201" customWidth="1"/>
    <col min="4104" max="4104" width="14.83203125" style="201" customWidth="1"/>
    <col min="4105" max="4108" width="0" style="201" hidden="1" customWidth="1"/>
    <col min="4109" max="4109" width="7" style="201" customWidth="1"/>
    <col min="4110" max="4115" width="0" style="201" hidden="1" customWidth="1"/>
    <col min="4116" max="4351" width="9.33203125" style="201"/>
    <col min="4352" max="4352" width="6.6640625" style="201" customWidth="1"/>
    <col min="4353" max="4353" width="5.33203125" style="201" customWidth="1"/>
    <col min="4354" max="4354" width="5.5" style="201" customWidth="1"/>
    <col min="4355" max="4355" width="14.83203125" style="201" customWidth="1"/>
    <col min="4356" max="4356" width="65" style="201" customWidth="1"/>
    <col min="4357" max="4357" width="5.5" style="201" customWidth="1"/>
    <col min="4358" max="4358" width="11.1640625" style="201" customWidth="1"/>
    <col min="4359" max="4359" width="11.5" style="201" customWidth="1"/>
    <col min="4360" max="4360" width="14.83203125" style="201" customWidth="1"/>
    <col min="4361" max="4364" width="0" style="201" hidden="1" customWidth="1"/>
    <col min="4365" max="4365" width="7" style="201" customWidth="1"/>
    <col min="4366" max="4371" width="0" style="201" hidden="1" customWidth="1"/>
    <col min="4372" max="4607" width="9.33203125" style="201"/>
    <col min="4608" max="4608" width="6.6640625" style="201" customWidth="1"/>
    <col min="4609" max="4609" width="5.33203125" style="201" customWidth="1"/>
    <col min="4610" max="4610" width="5.5" style="201" customWidth="1"/>
    <col min="4611" max="4611" width="14.83203125" style="201" customWidth="1"/>
    <col min="4612" max="4612" width="65" style="201" customWidth="1"/>
    <col min="4613" max="4613" width="5.5" style="201" customWidth="1"/>
    <col min="4614" max="4614" width="11.1640625" style="201" customWidth="1"/>
    <col min="4615" max="4615" width="11.5" style="201" customWidth="1"/>
    <col min="4616" max="4616" width="14.83203125" style="201" customWidth="1"/>
    <col min="4617" max="4620" width="0" style="201" hidden="1" customWidth="1"/>
    <col min="4621" max="4621" width="7" style="201" customWidth="1"/>
    <col min="4622" max="4627" width="0" style="201" hidden="1" customWidth="1"/>
    <col min="4628" max="4863" width="9.33203125" style="201"/>
    <col min="4864" max="4864" width="6.6640625" style="201" customWidth="1"/>
    <col min="4865" max="4865" width="5.33203125" style="201" customWidth="1"/>
    <col min="4866" max="4866" width="5.5" style="201" customWidth="1"/>
    <col min="4867" max="4867" width="14.83203125" style="201" customWidth="1"/>
    <col min="4868" max="4868" width="65" style="201" customWidth="1"/>
    <col min="4869" max="4869" width="5.5" style="201" customWidth="1"/>
    <col min="4870" max="4870" width="11.1640625" style="201" customWidth="1"/>
    <col min="4871" max="4871" width="11.5" style="201" customWidth="1"/>
    <col min="4872" max="4872" width="14.83203125" style="201" customWidth="1"/>
    <col min="4873" max="4876" width="0" style="201" hidden="1" customWidth="1"/>
    <col min="4877" max="4877" width="7" style="201" customWidth="1"/>
    <col min="4878" max="4883" width="0" style="201" hidden="1" customWidth="1"/>
    <col min="4884" max="5119" width="9.33203125" style="201"/>
    <col min="5120" max="5120" width="6.6640625" style="201" customWidth="1"/>
    <col min="5121" max="5121" width="5.33203125" style="201" customWidth="1"/>
    <col min="5122" max="5122" width="5.5" style="201" customWidth="1"/>
    <col min="5123" max="5123" width="14.83203125" style="201" customWidth="1"/>
    <col min="5124" max="5124" width="65" style="201" customWidth="1"/>
    <col min="5125" max="5125" width="5.5" style="201" customWidth="1"/>
    <col min="5126" max="5126" width="11.1640625" style="201" customWidth="1"/>
    <col min="5127" max="5127" width="11.5" style="201" customWidth="1"/>
    <col min="5128" max="5128" width="14.83203125" style="201" customWidth="1"/>
    <col min="5129" max="5132" width="0" style="201" hidden="1" customWidth="1"/>
    <col min="5133" max="5133" width="7" style="201" customWidth="1"/>
    <col min="5134" max="5139" width="0" style="201" hidden="1" customWidth="1"/>
    <col min="5140" max="5375" width="9.33203125" style="201"/>
    <col min="5376" max="5376" width="6.6640625" style="201" customWidth="1"/>
    <col min="5377" max="5377" width="5.33203125" style="201" customWidth="1"/>
    <col min="5378" max="5378" width="5.5" style="201" customWidth="1"/>
    <col min="5379" max="5379" width="14.83203125" style="201" customWidth="1"/>
    <col min="5380" max="5380" width="65" style="201" customWidth="1"/>
    <col min="5381" max="5381" width="5.5" style="201" customWidth="1"/>
    <col min="5382" max="5382" width="11.1640625" style="201" customWidth="1"/>
    <col min="5383" max="5383" width="11.5" style="201" customWidth="1"/>
    <col min="5384" max="5384" width="14.83203125" style="201" customWidth="1"/>
    <col min="5385" max="5388" width="0" style="201" hidden="1" customWidth="1"/>
    <col min="5389" max="5389" width="7" style="201" customWidth="1"/>
    <col min="5390" max="5395" width="0" style="201" hidden="1" customWidth="1"/>
    <col min="5396" max="5631" width="9.33203125" style="201"/>
    <col min="5632" max="5632" width="6.6640625" style="201" customWidth="1"/>
    <col min="5633" max="5633" width="5.33203125" style="201" customWidth="1"/>
    <col min="5634" max="5634" width="5.5" style="201" customWidth="1"/>
    <col min="5635" max="5635" width="14.83203125" style="201" customWidth="1"/>
    <col min="5636" max="5636" width="65" style="201" customWidth="1"/>
    <col min="5637" max="5637" width="5.5" style="201" customWidth="1"/>
    <col min="5638" max="5638" width="11.1640625" style="201" customWidth="1"/>
    <col min="5639" max="5639" width="11.5" style="201" customWidth="1"/>
    <col min="5640" max="5640" width="14.83203125" style="201" customWidth="1"/>
    <col min="5641" max="5644" width="0" style="201" hidden="1" customWidth="1"/>
    <col min="5645" max="5645" width="7" style="201" customWidth="1"/>
    <col min="5646" max="5651" width="0" style="201" hidden="1" customWidth="1"/>
    <col min="5652" max="5887" width="9.33203125" style="201"/>
    <col min="5888" max="5888" width="6.6640625" style="201" customWidth="1"/>
    <col min="5889" max="5889" width="5.33203125" style="201" customWidth="1"/>
    <col min="5890" max="5890" width="5.5" style="201" customWidth="1"/>
    <col min="5891" max="5891" width="14.83203125" style="201" customWidth="1"/>
    <col min="5892" max="5892" width="65" style="201" customWidth="1"/>
    <col min="5893" max="5893" width="5.5" style="201" customWidth="1"/>
    <col min="5894" max="5894" width="11.1640625" style="201" customWidth="1"/>
    <col min="5895" max="5895" width="11.5" style="201" customWidth="1"/>
    <col min="5896" max="5896" width="14.83203125" style="201" customWidth="1"/>
    <col min="5897" max="5900" width="0" style="201" hidden="1" customWidth="1"/>
    <col min="5901" max="5901" width="7" style="201" customWidth="1"/>
    <col min="5902" max="5907" width="0" style="201" hidden="1" customWidth="1"/>
    <col min="5908" max="6143" width="9.33203125" style="201"/>
    <col min="6144" max="6144" width="6.6640625" style="201" customWidth="1"/>
    <col min="6145" max="6145" width="5.33203125" style="201" customWidth="1"/>
    <col min="6146" max="6146" width="5.5" style="201" customWidth="1"/>
    <col min="6147" max="6147" width="14.83203125" style="201" customWidth="1"/>
    <col min="6148" max="6148" width="65" style="201" customWidth="1"/>
    <col min="6149" max="6149" width="5.5" style="201" customWidth="1"/>
    <col min="6150" max="6150" width="11.1640625" style="201" customWidth="1"/>
    <col min="6151" max="6151" width="11.5" style="201" customWidth="1"/>
    <col min="6152" max="6152" width="14.83203125" style="201" customWidth="1"/>
    <col min="6153" max="6156" width="0" style="201" hidden="1" customWidth="1"/>
    <col min="6157" max="6157" width="7" style="201" customWidth="1"/>
    <col min="6158" max="6163" width="0" style="201" hidden="1" customWidth="1"/>
    <col min="6164" max="6399" width="9.33203125" style="201"/>
    <col min="6400" max="6400" width="6.6640625" style="201" customWidth="1"/>
    <col min="6401" max="6401" width="5.33203125" style="201" customWidth="1"/>
    <col min="6402" max="6402" width="5.5" style="201" customWidth="1"/>
    <col min="6403" max="6403" width="14.83203125" style="201" customWidth="1"/>
    <col min="6404" max="6404" width="65" style="201" customWidth="1"/>
    <col min="6405" max="6405" width="5.5" style="201" customWidth="1"/>
    <col min="6406" max="6406" width="11.1640625" style="201" customWidth="1"/>
    <col min="6407" max="6407" width="11.5" style="201" customWidth="1"/>
    <col min="6408" max="6408" width="14.83203125" style="201" customWidth="1"/>
    <col min="6409" max="6412" width="0" style="201" hidden="1" customWidth="1"/>
    <col min="6413" max="6413" width="7" style="201" customWidth="1"/>
    <col min="6414" max="6419" width="0" style="201" hidden="1" customWidth="1"/>
    <col min="6420" max="6655" width="9.33203125" style="201"/>
    <col min="6656" max="6656" width="6.6640625" style="201" customWidth="1"/>
    <col min="6657" max="6657" width="5.33203125" style="201" customWidth="1"/>
    <col min="6658" max="6658" width="5.5" style="201" customWidth="1"/>
    <col min="6659" max="6659" width="14.83203125" style="201" customWidth="1"/>
    <col min="6660" max="6660" width="65" style="201" customWidth="1"/>
    <col min="6661" max="6661" width="5.5" style="201" customWidth="1"/>
    <col min="6662" max="6662" width="11.1640625" style="201" customWidth="1"/>
    <col min="6663" max="6663" width="11.5" style="201" customWidth="1"/>
    <col min="6664" max="6664" width="14.83203125" style="201" customWidth="1"/>
    <col min="6665" max="6668" width="0" style="201" hidden="1" customWidth="1"/>
    <col min="6669" max="6669" width="7" style="201" customWidth="1"/>
    <col min="6670" max="6675" width="0" style="201" hidden="1" customWidth="1"/>
    <col min="6676" max="6911" width="9.33203125" style="201"/>
    <col min="6912" max="6912" width="6.6640625" style="201" customWidth="1"/>
    <col min="6913" max="6913" width="5.33203125" style="201" customWidth="1"/>
    <col min="6914" max="6914" width="5.5" style="201" customWidth="1"/>
    <col min="6915" max="6915" width="14.83203125" style="201" customWidth="1"/>
    <col min="6916" max="6916" width="65" style="201" customWidth="1"/>
    <col min="6917" max="6917" width="5.5" style="201" customWidth="1"/>
    <col min="6918" max="6918" width="11.1640625" style="201" customWidth="1"/>
    <col min="6919" max="6919" width="11.5" style="201" customWidth="1"/>
    <col min="6920" max="6920" width="14.83203125" style="201" customWidth="1"/>
    <col min="6921" max="6924" width="0" style="201" hidden="1" customWidth="1"/>
    <col min="6925" max="6925" width="7" style="201" customWidth="1"/>
    <col min="6926" max="6931" width="0" style="201" hidden="1" customWidth="1"/>
    <col min="6932" max="7167" width="9.33203125" style="201"/>
    <col min="7168" max="7168" width="6.6640625" style="201" customWidth="1"/>
    <col min="7169" max="7169" width="5.33203125" style="201" customWidth="1"/>
    <col min="7170" max="7170" width="5.5" style="201" customWidth="1"/>
    <col min="7171" max="7171" width="14.83203125" style="201" customWidth="1"/>
    <col min="7172" max="7172" width="65" style="201" customWidth="1"/>
    <col min="7173" max="7173" width="5.5" style="201" customWidth="1"/>
    <col min="7174" max="7174" width="11.1640625" style="201" customWidth="1"/>
    <col min="7175" max="7175" width="11.5" style="201" customWidth="1"/>
    <col min="7176" max="7176" width="14.83203125" style="201" customWidth="1"/>
    <col min="7177" max="7180" width="0" style="201" hidden="1" customWidth="1"/>
    <col min="7181" max="7181" width="7" style="201" customWidth="1"/>
    <col min="7182" max="7187" width="0" style="201" hidden="1" customWidth="1"/>
    <col min="7188" max="7423" width="9.33203125" style="201"/>
    <col min="7424" max="7424" width="6.6640625" style="201" customWidth="1"/>
    <col min="7425" max="7425" width="5.33203125" style="201" customWidth="1"/>
    <col min="7426" max="7426" width="5.5" style="201" customWidth="1"/>
    <col min="7427" max="7427" width="14.83203125" style="201" customWidth="1"/>
    <col min="7428" max="7428" width="65" style="201" customWidth="1"/>
    <col min="7429" max="7429" width="5.5" style="201" customWidth="1"/>
    <col min="7430" max="7430" width="11.1640625" style="201" customWidth="1"/>
    <col min="7431" max="7431" width="11.5" style="201" customWidth="1"/>
    <col min="7432" max="7432" width="14.83203125" style="201" customWidth="1"/>
    <col min="7433" max="7436" width="0" style="201" hidden="1" customWidth="1"/>
    <col min="7437" max="7437" width="7" style="201" customWidth="1"/>
    <col min="7438" max="7443" width="0" style="201" hidden="1" customWidth="1"/>
    <col min="7444" max="7679" width="9.33203125" style="201"/>
    <col min="7680" max="7680" width="6.6640625" style="201" customWidth="1"/>
    <col min="7681" max="7681" width="5.33203125" style="201" customWidth="1"/>
    <col min="7682" max="7682" width="5.5" style="201" customWidth="1"/>
    <col min="7683" max="7683" width="14.83203125" style="201" customWidth="1"/>
    <col min="7684" max="7684" width="65" style="201" customWidth="1"/>
    <col min="7685" max="7685" width="5.5" style="201" customWidth="1"/>
    <col min="7686" max="7686" width="11.1640625" style="201" customWidth="1"/>
    <col min="7687" max="7687" width="11.5" style="201" customWidth="1"/>
    <col min="7688" max="7688" width="14.83203125" style="201" customWidth="1"/>
    <col min="7689" max="7692" width="0" style="201" hidden="1" customWidth="1"/>
    <col min="7693" max="7693" width="7" style="201" customWidth="1"/>
    <col min="7694" max="7699" width="0" style="201" hidden="1" customWidth="1"/>
    <col min="7700" max="7935" width="9.33203125" style="201"/>
    <col min="7936" max="7936" width="6.6640625" style="201" customWidth="1"/>
    <col min="7937" max="7937" width="5.33203125" style="201" customWidth="1"/>
    <col min="7938" max="7938" width="5.5" style="201" customWidth="1"/>
    <col min="7939" max="7939" width="14.83203125" style="201" customWidth="1"/>
    <col min="7940" max="7940" width="65" style="201" customWidth="1"/>
    <col min="7941" max="7941" width="5.5" style="201" customWidth="1"/>
    <col min="7942" max="7942" width="11.1640625" style="201" customWidth="1"/>
    <col min="7943" max="7943" width="11.5" style="201" customWidth="1"/>
    <col min="7944" max="7944" width="14.83203125" style="201" customWidth="1"/>
    <col min="7945" max="7948" width="0" style="201" hidden="1" customWidth="1"/>
    <col min="7949" max="7949" width="7" style="201" customWidth="1"/>
    <col min="7950" max="7955" width="0" style="201" hidden="1" customWidth="1"/>
    <col min="7956" max="8191" width="9.33203125" style="201"/>
    <col min="8192" max="8192" width="6.6640625" style="201" customWidth="1"/>
    <col min="8193" max="8193" width="5.33203125" style="201" customWidth="1"/>
    <col min="8194" max="8194" width="5.5" style="201" customWidth="1"/>
    <col min="8195" max="8195" width="14.83203125" style="201" customWidth="1"/>
    <col min="8196" max="8196" width="65" style="201" customWidth="1"/>
    <col min="8197" max="8197" width="5.5" style="201" customWidth="1"/>
    <col min="8198" max="8198" width="11.1640625" style="201" customWidth="1"/>
    <col min="8199" max="8199" width="11.5" style="201" customWidth="1"/>
    <col min="8200" max="8200" width="14.83203125" style="201" customWidth="1"/>
    <col min="8201" max="8204" width="0" style="201" hidden="1" customWidth="1"/>
    <col min="8205" max="8205" width="7" style="201" customWidth="1"/>
    <col min="8206" max="8211" width="0" style="201" hidden="1" customWidth="1"/>
    <col min="8212" max="8447" width="9.33203125" style="201"/>
    <col min="8448" max="8448" width="6.6640625" style="201" customWidth="1"/>
    <col min="8449" max="8449" width="5.33203125" style="201" customWidth="1"/>
    <col min="8450" max="8450" width="5.5" style="201" customWidth="1"/>
    <col min="8451" max="8451" width="14.83203125" style="201" customWidth="1"/>
    <col min="8452" max="8452" width="65" style="201" customWidth="1"/>
    <col min="8453" max="8453" width="5.5" style="201" customWidth="1"/>
    <col min="8454" max="8454" width="11.1640625" style="201" customWidth="1"/>
    <col min="8455" max="8455" width="11.5" style="201" customWidth="1"/>
    <col min="8456" max="8456" width="14.83203125" style="201" customWidth="1"/>
    <col min="8457" max="8460" width="0" style="201" hidden="1" customWidth="1"/>
    <col min="8461" max="8461" width="7" style="201" customWidth="1"/>
    <col min="8462" max="8467" width="0" style="201" hidden="1" customWidth="1"/>
    <col min="8468" max="8703" width="9.33203125" style="201"/>
    <col min="8704" max="8704" width="6.6640625" style="201" customWidth="1"/>
    <col min="8705" max="8705" width="5.33203125" style="201" customWidth="1"/>
    <col min="8706" max="8706" width="5.5" style="201" customWidth="1"/>
    <col min="8707" max="8707" width="14.83203125" style="201" customWidth="1"/>
    <col min="8708" max="8708" width="65" style="201" customWidth="1"/>
    <col min="8709" max="8709" width="5.5" style="201" customWidth="1"/>
    <col min="8710" max="8710" width="11.1640625" style="201" customWidth="1"/>
    <col min="8711" max="8711" width="11.5" style="201" customWidth="1"/>
    <col min="8712" max="8712" width="14.83203125" style="201" customWidth="1"/>
    <col min="8713" max="8716" width="0" style="201" hidden="1" customWidth="1"/>
    <col min="8717" max="8717" width="7" style="201" customWidth="1"/>
    <col min="8718" max="8723" width="0" style="201" hidden="1" customWidth="1"/>
    <col min="8724" max="8959" width="9.33203125" style="201"/>
    <col min="8960" max="8960" width="6.6640625" style="201" customWidth="1"/>
    <col min="8961" max="8961" width="5.33203125" style="201" customWidth="1"/>
    <col min="8962" max="8962" width="5.5" style="201" customWidth="1"/>
    <col min="8963" max="8963" width="14.83203125" style="201" customWidth="1"/>
    <col min="8964" max="8964" width="65" style="201" customWidth="1"/>
    <col min="8965" max="8965" width="5.5" style="201" customWidth="1"/>
    <col min="8966" max="8966" width="11.1640625" style="201" customWidth="1"/>
    <col min="8967" max="8967" width="11.5" style="201" customWidth="1"/>
    <col min="8968" max="8968" width="14.83203125" style="201" customWidth="1"/>
    <col min="8969" max="8972" width="0" style="201" hidden="1" customWidth="1"/>
    <col min="8973" max="8973" width="7" style="201" customWidth="1"/>
    <col min="8974" max="8979" width="0" style="201" hidden="1" customWidth="1"/>
    <col min="8980" max="9215" width="9.33203125" style="201"/>
    <col min="9216" max="9216" width="6.6640625" style="201" customWidth="1"/>
    <col min="9217" max="9217" width="5.33203125" style="201" customWidth="1"/>
    <col min="9218" max="9218" width="5.5" style="201" customWidth="1"/>
    <col min="9219" max="9219" width="14.83203125" style="201" customWidth="1"/>
    <col min="9220" max="9220" width="65" style="201" customWidth="1"/>
    <col min="9221" max="9221" width="5.5" style="201" customWidth="1"/>
    <col min="9222" max="9222" width="11.1640625" style="201" customWidth="1"/>
    <col min="9223" max="9223" width="11.5" style="201" customWidth="1"/>
    <col min="9224" max="9224" width="14.83203125" style="201" customWidth="1"/>
    <col min="9225" max="9228" width="0" style="201" hidden="1" customWidth="1"/>
    <col min="9229" max="9229" width="7" style="201" customWidth="1"/>
    <col min="9230" max="9235" width="0" style="201" hidden="1" customWidth="1"/>
    <col min="9236" max="9471" width="9.33203125" style="201"/>
    <col min="9472" max="9472" width="6.6640625" style="201" customWidth="1"/>
    <col min="9473" max="9473" width="5.33203125" style="201" customWidth="1"/>
    <col min="9474" max="9474" width="5.5" style="201" customWidth="1"/>
    <col min="9475" max="9475" width="14.83203125" style="201" customWidth="1"/>
    <col min="9476" max="9476" width="65" style="201" customWidth="1"/>
    <col min="9477" max="9477" width="5.5" style="201" customWidth="1"/>
    <col min="9478" max="9478" width="11.1640625" style="201" customWidth="1"/>
    <col min="9479" max="9479" width="11.5" style="201" customWidth="1"/>
    <col min="9480" max="9480" width="14.83203125" style="201" customWidth="1"/>
    <col min="9481" max="9484" width="0" style="201" hidden="1" customWidth="1"/>
    <col min="9485" max="9485" width="7" style="201" customWidth="1"/>
    <col min="9486" max="9491" width="0" style="201" hidden="1" customWidth="1"/>
    <col min="9492" max="9727" width="9.33203125" style="201"/>
    <col min="9728" max="9728" width="6.6640625" style="201" customWidth="1"/>
    <col min="9729" max="9729" width="5.33203125" style="201" customWidth="1"/>
    <col min="9730" max="9730" width="5.5" style="201" customWidth="1"/>
    <col min="9731" max="9731" width="14.83203125" style="201" customWidth="1"/>
    <col min="9732" max="9732" width="65" style="201" customWidth="1"/>
    <col min="9733" max="9733" width="5.5" style="201" customWidth="1"/>
    <col min="9734" max="9734" width="11.1640625" style="201" customWidth="1"/>
    <col min="9735" max="9735" width="11.5" style="201" customWidth="1"/>
    <col min="9736" max="9736" width="14.83203125" style="201" customWidth="1"/>
    <col min="9737" max="9740" width="0" style="201" hidden="1" customWidth="1"/>
    <col min="9741" max="9741" width="7" style="201" customWidth="1"/>
    <col min="9742" max="9747" width="0" style="201" hidden="1" customWidth="1"/>
    <col min="9748" max="9983" width="9.33203125" style="201"/>
    <col min="9984" max="9984" width="6.6640625" style="201" customWidth="1"/>
    <col min="9985" max="9985" width="5.33203125" style="201" customWidth="1"/>
    <col min="9986" max="9986" width="5.5" style="201" customWidth="1"/>
    <col min="9987" max="9987" width="14.83203125" style="201" customWidth="1"/>
    <col min="9988" max="9988" width="65" style="201" customWidth="1"/>
    <col min="9989" max="9989" width="5.5" style="201" customWidth="1"/>
    <col min="9990" max="9990" width="11.1640625" style="201" customWidth="1"/>
    <col min="9991" max="9991" width="11.5" style="201" customWidth="1"/>
    <col min="9992" max="9992" width="14.83203125" style="201" customWidth="1"/>
    <col min="9993" max="9996" width="0" style="201" hidden="1" customWidth="1"/>
    <col min="9997" max="9997" width="7" style="201" customWidth="1"/>
    <col min="9998" max="10003" width="0" style="201" hidden="1" customWidth="1"/>
    <col min="10004" max="10239" width="9.33203125" style="201"/>
    <col min="10240" max="10240" width="6.6640625" style="201" customWidth="1"/>
    <col min="10241" max="10241" width="5.33203125" style="201" customWidth="1"/>
    <col min="10242" max="10242" width="5.5" style="201" customWidth="1"/>
    <col min="10243" max="10243" width="14.83203125" style="201" customWidth="1"/>
    <col min="10244" max="10244" width="65" style="201" customWidth="1"/>
    <col min="10245" max="10245" width="5.5" style="201" customWidth="1"/>
    <col min="10246" max="10246" width="11.1640625" style="201" customWidth="1"/>
    <col min="10247" max="10247" width="11.5" style="201" customWidth="1"/>
    <col min="10248" max="10248" width="14.83203125" style="201" customWidth="1"/>
    <col min="10249" max="10252" width="0" style="201" hidden="1" customWidth="1"/>
    <col min="10253" max="10253" width="7" style="201" customWidth="1"/>
    <col min="10254" max="10259" width="0" style="201" hidden="1" customWidth="1"/>
    <col min="10260" max="10495" width="9.33203125" style="201"/>
    <col min="10496" max="10496" width="6.6640625" style="201" customWidth="1"/>
    <col min="10497" max="10497" width="5.33203125" style="201" customWidth="1"/>
    <col min="10498" max="10498" width="5.5" style="201" customWidth="1"/>
    <col min="10499" max="10499" width="14.83203125" style="201" customWidth="1"/>
    <col min="10500" max="10500" width="65" style="201" customWidth="1"/>
    <col min="10501" max="10501" width="5.5" style="201" customWidth="1"/>
    <col min="10502" max="10502" width="11.1640625" style="201" customWidth="1"/>
    <col min="10503" max="10503" width="11.5" style="201" customWidth="1"/>
    <col min="10504" max="10504" width="14.83203125" style="201" customWidth="1"/>
    <col min="10505" max="10508" width="0" style="201" hidden="1" customWidth="1"/>
    <col min="10509" max="10509" width="7" style="201" customWidth="1"/>
    <col min="10510" max="10515" width="0" style="201" hidden="1" customWidth="1"/>
    <col min="10516" max="10751" width="9.33203125" style="201"/>
    <col min="10752" max="10752" width="6.6640625" style="201" customWidth="1"/>
    <col min="10753" max="10753" width="5.33203125" style="201" customWidth="1"/>
    <col min="10754" max="10754" width="5.5" style="201" customWidth="1"/>
    <col min="10755" max="10755" width="14.83203125" style="201" customWidth="1"/>
    <col min="10756" max="10756" width="65" style="201" customWidth="1"/>
    <col min="10757" max="10757" width="5.5" style="201" customWidth="1"/>
    <col min="10758" max="10758" width="11.1640625" style="201" customWidth="1"/>
    <col min="10759" max="10759" width="11.5" style="201" customWidth="1"/>
    <col min="10760" max="10760" width="14.83203125" style="201" customWidth="1"/>
    <col min="10761" max="10764" width="0" style="201" hidden="1" customWidth="1"/>
    <col min="10765" max="10765" width="7" style="201" customWidth="1"/>
    <col min="10766" max="10771" width="0" style="201" hidden="1" customWidth="1"/>
    <col min="10772" max="11007" width="9.33203125" style="201"/>
    <col min="11008" max="11008" width="6.6640625" style="201" customWidth="1"/>
    <col min="11009" max="11009" width="5.33203125" style="201" customWidth="1"/>
    <col min="11010" max="11010" width="5.5" style="201" customWidth="1"/>
    <col min="11011" max="11011" width="14.83203125" style="201" customWidth="1"/>
    <col min="11012" max="11012" width="65" style="201" customWidth="1"/>
    <col min="11013" max="11013" width="5.5" style="201" customWidth="1"/>
    <col min="11014" max="11014" width="11.1640625" style="201" customWidth="1"/>
    <col min="11015" max="11015" width="11.5" style="201" customWidth="1"/>
    <col min="11016" max="11016" width="14.83203125" style="201" customWidth="1"/>
    <col min="11017" max="11020" width="0" style="201" hidden="1" customWidth="1"/>
    <col min="11021" max="11021" width="7" style="201" customWidth="1"/>
    <col min="11022" max="11027" width="0" style="201" hidden="1" customWidth="1"/>
    <col min="11028" max="11263" width="9.33203125" style="201"/>
    <col min="11264" max="11264" width="6.6640625" style="201" customWidth="1"/>
    <col min="11265" max="11265" width="5.33203125" style="201" customWidth="1"/>
    <col min="11266" max="11266" width="5.5" style="201" customWidth="1"/>
    <col min="11267" max="11267" width="14.83203125" style="201" customWidth="1"/>
    <col min="11268" max="11268" width="65" style="201" customWidth="1"/>
    <col min="11269" max="11269" width="5.5" style="201" customWidth="1"/>
    <col min="11270" max="11270" width="11.1640625" style="201" customWidth="1"/>
    <col min="11271" max="11271" width="11.5" style="201" customWidth="1"/>
    <col min="11272" max="11272" width="14.83203125" style="201" customWidth="1"/>
    <col min="11273" max="11276" width="0" style="201" hidden="1" customWidth="1"/>
    <col min="11277" max="11277" width="7" style="201" customWidth="1"/>
    <col min="11278" max="11283" width="0" style="201" hidden="1" customWidth="1"/>
    <col min="11284" max="11519" width="9.33203125" style="201"/>
    <col min="11520" max="11520" width="6.6640625" style="201" customWidth="1"/>
    <col min="11521" max="11521" width="5.33203125" style="201" customWidth="1"/>
    <col min="11522" max="11522" width="5.5" style="201" customWidth="1"/>
    <col min="11523" max="11523" width="14.83203125" style="201" customWidth="1"/>
    <col min="11524" max="11524" width="65" style="201" customWidth="1"/>
    <col min="11525" max="11525" width="5.5" style="201" customWidth="1"/>
    <col min="11526" max="11526" width="11.1640625" style="201" customWidth="1"/>
    <col min="11527" max="11527" width="11.5" style="201" customWidth="1"/>
    <col min="11528" max="11528" width="14.83203125" style="201" customWidth="1"/>
    <col min="11529" max="11532" width="0" style="201" hidden="1" customWidth="1"/>
    <col min="11533" max="11533" width="7" style="201" customWidth="1"/>
    <col min="11534" max="11539" width="0" style="201" hidden="1" customWidth="1"/>
    <col min="11540" max="11775" width="9.33203125" style="201"/>
    <col min="11776" max="11776" width="6.6640625" style="201" customWidth="1"/>
    <col min="11777" max="11777" width="5.33203125" style="201" customWidth="1"/>
    <col min="11778" max="11778" width="5.5" style="201" customWidth="1"/>
    <col min="11779" max="11779" width="14.83203125" style="201" customWidth="1"/>
    <col min="11780" max="11780" width="65" style="201" customWidth="1"/>
    <col min="11781" max="11781" width="5.5" style="201" customWidth="1"/>
    <col min="11782" max="11782" width="11.1640625" style="201" customWidth="1"/>
    <col min="11783" max="11783" width="11.5" style="201" customWidth="1"/>
    <col min="11784" max="11784" width="14.83203125" style="201" customWidth="1"/>
    <col min="11785" max="11788" width="0" style="201" hidden="1" customWidth="1"/>
    <col min="11789" max="11789" width="7" style="201" customWidth="1"/>
    <col min="11790" max="11795" width="0" style="201" hidden="1" customWidth="1"/>
    <col min="11796" max="12031" width="9.33203125" style="201"/>
    <col min="12032" max="12032" width="6.6640625" style="201" customWidth="1"/>
    <col min="12033" max="12033" width="5.33203125" style="201" customWidth="1"/>
    <col min="12034" max="12034" width="5.5" style="201" customWidth="1"/>
    <col min="12035" max="12035" width="14.83203125" style="201" customWidth="1"/>
    <col min="12036" max="12036" width="65" style="201" customWidth="1"/>
    <col min="12037" max="12037" width="5.5" style="201" customWidth="1"/>
    <col min="12038" max="12038" width="11.1640625" style="201" customWidth="1"/>
    <col min="12039" max="12039" width="11.5" style="201" customWidth="1"/>
    <col min="12040" max="12040" width="14.83203125" style="201" customWidth="1"/>
    <col min="12041" max="12044" width="0" style="201" hidden="1" customWidth="1"/>
    <col min="12045" max="12045" width="7" style="201" customWidth="1"/>
    <col min="12046" max="12051" width="0" style="201" hidden="1" customWidth="1"/>
    <col min="12052" max="12287" width="9.33203125" style="201"/>
    <col min="12288" max="12288" width="6.6640625" style="201" customWidth="1"/>
    <col min="12289" max="12289" width="5.33203125" style="201" customWidth="1"/>
    <col min="12290" max="12290" width="5.5" style="201" customWidth="1"/>
    <col min="12291" max="12291" width="14.83203125" style="201" customWidth="1"/>
    <col min="12292" max="12292" width="65" style="201" customWidth="1"/>
    <col min="12293" max="12293" width="5.5" style="201" customWidth="1"/>
    <col min="12294" max="12294" width="11.1640625" style="201" customWidth="1"/>
    <col min="12295" max="12295" width="11.5" style="201" customWidth="1"/>
    <col min="12296" max="12296" width="14.83203125" style="201" customWidth="1"/>
    <col min="12297" max="12300" width="0" style="201" hidden="1" customWidth="1"/>
    <col min="12301" max="12301" width="7" style="201" customWidth="1"/>
    <col min="12302" max="12307" width="0" style="201" hidden="1" customWidth="1"/>
    <col min="12308" max="12543" width="9.33203125" style="201"/>
    <col min="12544" max="12544" width="6.6640625" style="201" customWidth="1"/>
    <col min="12545" max="12545" width="5.33203125" style="201" customWidth="1"/>
    <col min="12546" max="12546" width="5.5" style="201" customWidth="1"/>
    <col min="12547" max="12547" width="14.83203125" style="201" customWidth="1"/>
    <col min="12548" max="12548" width="65" style="201" customWidth="1"/>
    <col min="12549" max="12549" width="5.5" style="201" customWidth="1"/>
    <col min="12550" max="12550" width="11.1640625" style="201" customWidth="1"/>
    <col min="12551" max="12551" width="11.5" style="201" customWidth="1"/>
    <col min="12552" max="12552" width="14.83203125" style="201" customWidth="1"/>
    <col min="12553" max="12556" width="0" style="201" hidden="1" customWidth="1"/>
    <col min="12557" max="12557" width="7" style="201" customWidth="1"/>
    <col min="12558" max="12563" width="0" style="201" hidden="1" customWidth="1"/>
    <col min="12564" max="12799" width="9.33203125" style="201"/>
    <col min="12800" max="12800" width="6.6640625" style="201" customWidth="1"/>
    <col min="12801" max="12801" width="5.33203125" style="201" customWidth="1"/>
    <col min="12802" max="12802" width="5.5" style="201" customWidth="1"/>
    <col min="12803" max="12803" width="14.83203125" style="201" customWidth="1"/>
    <col min="12804" max="12804" width="65" style="201" customWidth="1"/>
    <col min="12805" max="12805" width="5.5" style="201" customWidth="1"/>
    <col min="12806" max="12806" width="11.1640625" style="201" customWidth="1"/>
    <col min="12807" max="12807" width="11.5" style="201" customWidth="1"/>
    <col min="12808" max="12808" width="14.83203125" style="201" customWidth="1"/>
    <col min="12809" max="12812" width="0" style="201" hidden="1" customWidth="1"/>
    <col min="12813" max="12813" width="7" style="201" customWidth="1"/>
    <col min="12814" max="12819" width="0" style="201" hidden="1" customWidth="1"/>
    <col min="12820" max="13055" width="9.33203125" style="201"/>
    <col min="13056" max="13056" width="6.6640625" style="201" customWidth="1"/>
    <col min="13057" max="13057" width="5.33203125" style="201" customWidth="1"/>
    <col min="13058" max="13058" width="5.5" style="201" customWidth="1"/>
    <col min="13059" max="13059" width="14.83203125" style="201" customWidth="1"/>
    <col min="13060" max="13060" width="65" style="201" customWidth="1"/>
    <col min="13061" max="13061" width="5.5" style="201" customWidth="1"/>
    <col min="13062" max="13062" width="11.1640625" style="201" customWidth="1"/>
    <col min="13063" max="13063" width="11.5" style="201" customWidth="1"/>
    <col min="13064" max="13064" width="14.83203125" style="201" customWidth="1"/>
    <col min="13065" max="13068" width="0" style="201" hidden="1" customWidth="1"/>
    <col min="13069" max="13069" width="7" style="201" customWidth="1"/>
    <col min="13070" max="13075" width="0" style="201" hidden="1" customWidth="1"/>
    <col min="13076" max="13311" width="9.33203125" style="201"/>
    <col min="13312" max="13312" width="6.6640625" style="201" customWidth="1"/>
    <col min="13313" max="13313" width="5.33203125" style="201" customWidth="1"/>
    <col min="13314" max="13314" width="5.5" style="201" customWidth="1"/>
    <col min="13315" max="13315" width="14.83203125" style="201" customWidth="1"/>
    <col min="13316" max="13316" width="65" style="201" customWidth="1"/>
    <col min="13317" max="13317" width="5.5" style="201" customWidth="1"/>
    <col min="13318" max="13318" width="11.1640625" style="201" customWidth="1"/>
    <col min="13319" max="13319" width="11.5" style="201" customWidth="1"/>
    <col min="13320" max="13320" width="14.83203125" style="201" customWidth="1"/>
    <col min="13321" max="13324" width="0" style="201" hidden="1" customWidth="1"/>
    <col min="13325" max="13325" width="7" style="201" customWidth="1"/>
    <col min="13326" max="13331" width="0" style="201" hidden="1" customWidth="1"/>
    <col min="13332" max="13567" width="9.33203125" style="201"/>
    <col min="13568" max="13568" width="6.6640625" style="201" customWidth="1"/>
    <col min="13569" max="13569" width="5.33203125" style="201" customWidth="1"/>
    <col min="13570" max="13570" width="5.5" style="201" customWidth="1"/>
    <col min="13571" max="13571" width="14.83203125" style="201" customWidth="1"/>
    <col min="13572" max="13572" width="65" style="201" customWidth="1"/>
    <col min="13573" max="13573" width="5.5" style="201" customWidth="1"/>
    <col min="13574" max="13574" width="11.1640625" style="201" customWidth="1"/>
    <col min="13575" max="13575" width="11.5" style="201" customWidth="1"/>
    <col min="13576" max="13576" width="14.83203125" style="201" customWidth="1"/>
    <col min="13577" max="13580" width="0" style="201" hidden="1" customWidth="1"/>
    <col min="13581" max="13581" width="7" style="201" customWidth="1"/>
    <col min="13582" max="13587" width="0" style="201" hidden="1" customWidth="1"/>
    <col min="13588" max="13823" width="9.33203125" style="201"/>
    <col min="13824" max="13824" width="6.6640625" style="201" customWidth="1"/>
    <col min="13825" max="13825" width="5.33203125" style="201" customWidth="1"/>
    <col min="13826" max="13826" width="5.5" style="201" customWidth="1"/>
    <col min="13827" max="13827" width="14.83203125" style="201" customWidth="1"/>
    <col min="13828" max="13828" width="65" style="201" customWidth="1"/>
    <col min="13829" max="13829" width="5.5" style="201" customWidth="1"/>
    <col min="13830" max="13830" width="11.1640625" style="201" customWidth="1"/>
    <col min="13831" max="13831" width="11.5" style="201" customWidth="1"/>
    <col min="13832" max="13832" width="14.83203125" style="201" customWidth="1"/>
    <col min="13833" max="13836" width="0" style="201" hidden="1" customWidth="1"/>
    <col min="13837" max="13837" width="7" style="201" customWidth="1"/>
    <col min="13838" max="13843" width="0" style="201" hidden="1" customWidth="1"/>
    <col min="13844" max="14079" width="9.33203125" style="201"/>
    <col min="14080" max="14080" width="6.6640625" style="201" customWidth="1"/>
    <col min="14081" max="14081" width="5.33203125" style="201" customWidth="1"/>
    <col min="14082" max="14082" width="5.5" style="201" customWidth="1"/>
    <col min="14083" max="14083" width="14.83203125" style="201" customWidth="1"/>
    <col min="14084" max="14084" width="65" style="201" customWidth="1"/>
    <col min="14085" max="14085" width="5.5" style="201" customWidth="1"/>
    <col min="14086" max="14086" width="11.1640625" style="201" customWidth="1"/>
    <col min="14087" max="14087" width="11.5" style="201" customWidth="1"/>
    <col min="14088" max="14088" width="14.83203125" style="201" customWidth="1"/>
    <col min="14089" max="14092" width="0" style="201" hidden="1" customWidth="1"/>
    <col min="14093" max="14093" width="7" style="201" customWidth="1"/>
    <col min="14094" max="14099" width="0" style="201" hidden="1" customWidth="1"/>
    <col min="14100" max="14335" width="9.33203125" style="201"/>
    <col min="14336" max="14336" width="6.6640625" style="201" customWidth="1"/>
    <col min="14337" max="14337" width="5.33203125" style="201" customWidth="1"/>
    <col min="14338" max="14338" width="5.5" style="201" customWidth="1"/>
    <col min="14339" max="14339" width="14.83203125" style="201" customWidth="1"/>
    <col min="14340" max="14340" width="65" style="201" customWidth="1"/>
    <col min="14341" max="14341" width="5.5" style="201" customWidth="1"/>
    <col min="14342" max="14342" width="11.1640625" style="201" customWidth="1"/>
    <col min="14343" max="14343" width="11.5" style="201" customWidth="1"/>
    <col min="14344" max="14344" width="14.83203125" style="201" customWidth="1"/>
    <col min="14345" max="14348" width="0" style="201" hidden="1" customWidth="1"/>
    <col min="14349" max="14349" width="7" style="201" customWidth="1"/>
    <col min="14350" max="14355" width="0" style="201" hidden="1" customWidth="1"/>
    <col min="14356" max="14591" width="9.33203125" style="201"/>
    <col min="14592" max="14592" width="6.6640625" style="201" customWidth="1"/>
    <col min="14593" max="14593" width="5.33203125" style="201" customWidth="1"/>
    <col min="14594" max="14594" width="5.5" style="201" customWidth="1"/>
    <col min="14595" max="14595" width="14.83203125" style="201" customWidth="1"/>
    <col min="14596" max="14596" width="65" style="201" customWidth="1"/>
    <col min="14597" max="14597" width="5.5" style="201" customWidth="1"/>
    <col min="14598" max="14598" width="11.1640625" style="201" customWidth="1"/>
    <col min="14599" max="14599" width="11.5" style="201" customWidth="1"/>
    <col min="14600" max="14600" width="14.83203125" style="201" customWidth="1"/>
    <col min="14601" max="14604" width="0" style="201" hidden="1" customWidth="1"/>
    <col min="14605" max="14605" width="7" style="201" customWidth="1"/>
    <col min="14606" max="14611" width="0" style="201" hidden="1" customWidth="1"/>
    <col min="14612" max="14847" width="9.33203125" style="201"/>
    <col min="14848" max="14848" width="6.6640625" style="201" customWidth="1"/>
    <col min="14849" max="14849" width="5.33203125" style="201" customWidth="1"/>
    <col min="14850" max="14850" width="5.5" style="201" customWidth="1"/>
    <col min="14851" max="14851" width="14.83203125" style="201" customWidth="1"/>
    <col min="14852" max="14852" width="65" style="201" customWidth="1"/>
    <col min="14853" max="14853" width="5.5" style="201" customWidth="1"/>
    <col min="14854" max="14854" width="11.1640625" style="201" customWidth="1"/>
    <col min="14855" max="14855" width="11.5" style="201" customWidth="1"/>
    <col min="14856" max="14856" width="14.83203125" style="201" customWidth="1"/>
    <col min="14857" max="14860" width="0" style="201" hidden="1" customWidth="1"/>
    <col min="14861" max="14861" width="7" style="201" customWidth="1"/>
    <col min="14862" max="14867" width="0" style="201" hidden="1" customWidth="1"/>
    <col min="14868" max="15103" width="9.33203125" style="201"/>
    <col min="15104" max="15104" width="6.6640625" style="201" customWidth="1"/>
    <col min="15105" max="15105" width="5.33203125" style="201" customWidth="1"/>
    <col min="15106" max="15106" width="5.5" style="201" customWidth="1"/>
    <col min="15107" max="15107" width="14.83203125" style="201" customWidth="1"/>
    <col min="15108" max="15108" width="65" style="201" customWidth="1"/>
    <col min="15109" max="15109" width="5.5" style="201" customWidth="1"/>
    <col min="15110" max="15110" width="11.1640625" style="201" customWidth="1"/>
    <col min="15111" max="15111" width="11.5" style="201" customWidth="1"/>
    <col min="15112" max="15112" width="14.83203125" style="201" customWidth="1"/>
    <col min="15113" max="15116" width="0" style="201" hidden="1" customWidth="1"/>
    <col min="15117" max="15117" width="7" style="201" customWidth="1"/>
    <col min="15118" max="15123" width="0" style="201" hidden="1" customWidth="1"/>
    <col min="15124" max="15359" width="9.33203125" style="201"/>
    <col min="15360" max="15360" width="6.6640625" style="201" customWidth="1"/>
    <col min="15361" max="15361" width="5.33203125" style="201" customWidth="1"/>
    <col min="15362" max="15362" width="5.5" style="201" customWidth="1"/>
    <col min="15363" max="15363" width="14.83203125" style="201" customWidth="1"/>
    <col min="15364" max="15364" width="65" style="201" customWidth="1"/>
    <col min="15365" max="15365" width="5.5" style="201" customWidth="1"/>
    <col min="15366" max="15366" width="11.1640625" style="201" customWidth="1"/>
    <col min="15367" max="15367" width="11.5" style="201" customWidth="1"/>
    <col min="15368" max="15368" width="14.83203125" style="201" customWidth="1"/>
    <col min="15369" max="15372" width="0" style="201" hidden="1" customWidth="1"/>
    <col min="15373" max="15373" width="7" style="201" customWidth="1"/>
    <col min="15374" max="15379" width="0" style="201" hidden="1" customWidth="1"/>
    <col min="15380" max="15615" width="9.33203125" style="201"/>
    <col min="15616" max="15616" width="6.6640625" style="201" customWidth="1"/>
    <col min="15617" max="15617" width="5.33203125" style="201" customWidth="1"/>
    <col min="15618" max="15618" width="5.5" style="201" customWidth="1"/>
    <col min="15619" max="15619" width="14.83203125" style="201" customWidth="1"/>
    <col min="15620" max="15620" width="65" style="201" customWidth="1"/>
    <col min="15621" max="15621" width="5.5" style="201" customWidth="1"/>
    <col min="15622" max="15622" width="11.1640625" style="201" customWidth="1"/>
    <col min="15623" max="15623" width="11.5" style="201" customWidth="1"/>
    <col min="15624" max="15624" width="14.83203125" style="201" customWidth="1"/>
    <col min="15625" max="15628" width="0" style="201" hidden="1" customWidth="1"/>
    <col min="15629" max="15629" width="7" style="201" customWidth="1"/>
    <col min="15630" max="15635" width="0" style="201" hidden="1" customWidth="1"/>
    <col min="15636" max="15871" width="9.33203125" style="201"/>
    <col min="15872" max="15872" width="6.6640625" style="201" customWidth="1"/>
    <col min="15873" max="15873" width="5.33203125" style="201" customWidth="1"/>
    <col min="15874" max="15874" width="5.5" style="201" customWidth="1"/>
    <col min="15875" max="15875" width="14.83203125" style="201" customWidth="1"/>
    <col min="15876" max="15876" width="65" style="201" customWidth="1"/>
    <col min="15877" max="15877" width="5.5" style="201" customWidth="1"/>
    <col min="15878" max="15878" width="11.1640625" style="201" customWidth="1"/>
    <col min="15879" max="15879" width="11.5" style="201" customWidth="1"/>
    <col min="15880" max="15880" width="14.83203125" style="201" customWidth="1"/>
    <col min="15881" max="15884" width="0" style="201" hidden="1" customWidth="1"/>
    <col min="15885" max="15885" width="7" style="201" customWidth="1"/>
    <col min="15886" max="15891" width="0" style="201" hidden="1" customWidth="1"/>
    <col min="15892" max="16127" width="9.33203125" style="201"/>
    <col min="16128" max="16128" width="6.6640625" style="201" customWidth="1"/>
    <col min="16129" max="16129" width="5.33203125" style="201" customWidth="1"/>
    <col min="16130" max="16130" width="5.5" style="201" customWidth="1"/>
    <col min="16131" max="16131" width="14.83203125" style="201" customWidth="1"/>
    <col min="16132" max="16132" width="65" style="201" customWidth="1"/>
    <col min="16133" max="16133" width="5.5" style="201" customWidth="1"/>
    <col min="16134" max="16134" width="11.1640625" style="201" customWidth="1"/>
    <col min="16135" max="16135" width="11.5" style="201" customWidth="1"/>
    <col min="16136" max="16136" width="14.83203125" style="201" customWidth="1"/>
    <col min="16137" max="16140" width="0" style="201" hidden="1" customWidth="1"/>
    <col min="16141" max="16141" width="7" style="201" customWidth="1"/>
    <col min="16142" max="16147" width="0" style="201" hidden="1" customWidth="1"/>
    <col min="16148" max="16384" width="9.33203125" style="201"/>
  </cols>
  <sheetData>
    <row r="1" spans="1:20" ht="18">
      <c r="A1" s="198" t="s">
        <v>146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200"/>
      <c r="P1" s="200"/>
      <c r="Q1" s="199"/>
      <c r="R1" s="199"/>
      <c r="S1" s="199"/>
    </row>
    <row r="2" spans="1:20">
      <c r="A2" s="202" t="s">
        <v>17</v>
      </c>
      <c r="B2" s="203"/>
      <c r="C2" s="204" t="str">
        <f>'[1]Krycí list'!E5</f>
        <v>Komunitné centrum Lemešany</v>
      </c>
      <c r="D2" s="205"/>
      <c r="E2" s="205"/>
      <c r="F2" s="203"/>
      <c r="G2" s="203"/>
      <c r="H2" s="203"/>
      <c r="I2" s="203"/>
      <c r="J2" s="203"/>
      <c r="K2" s="203"/>
      <c r="L2" s="199"/>
      <c r="M2" s="199"/>
      <c r="N2" s="199"/>
      <c r="O2" s="200"/>
      <c r="P2" s="200"/>
      <c r="Q2" s="199"/>
      <c r="R2" s="199"/>
      <c r="S2" s="199"/>
    </row>
    <row r="3" spans="1:20">
      <c r="A3" s="202" t="s">
        <v>103</v>
      </c>
      <c r="B3" s="203"/>
      <c r="C3" s="204" t="str">
        <f>'[1]Krycí list'!E7</f>
        <v>Zdravotnotechnická inštalácia a prípojky</v>
      </c>
      <c r="D3" s="205"/>
      <c r="E3" s="205"/>
      <c r="F3" s="203"/>
      <c r="G3" s="203"/>
      <c r="H3" s="203"/>
      <c r="I3" s="204"/>
      <c r="J3" s="205"/>
      <c r="K3" s="205"/>
      <c r="L3" s="199"/>
      <c r="M3" s="199"/>
      <c r="N3" s="199"/>
      <c r="O3" s="200"/>
      <c r="P3" s="200"/>
      <c r="Q3" s="199"/>
      <c r="R3" s="199"/>
      <c r="S3" s="199"/>
    </row>
    <row r="4" spans="1:20">
      <c r="A4" s="202" t="s">
        <v>773</v>
      </c>
      <c r="B4" s="203"/>
      <c r="C4" s="204" t="str">
        <f>'[1]Krycí list'!E9</f>
        <v xml:space="preserve"> </v>
      </c>
      <c r="D4" s="205"/>
      <c r="E4" s="205"/>
      <c r="F4" s="203"/>
      <c r="G4" s="203"/>
      <c r="H4" s="203"/>
      <c r="I4" s="204"/>
      <c r="J4" s="205"/>
      <c r="K4" s="205"/>
      <c r="L4" s="199"/>
      <c r="M4" s="199"/>
      <c r="N4" s="199"/>
      <c r="O4" s="200"/>
      <c r="P4" s="200"/>
      <c r="Q4" s="199"/>
      <c r="R4" s="199"/>
      <c r="S4" s="199"/>
    </row>
    <row r="5" spans="1:20">
      <c r="A5" s="203" t="s">
        <v>19</v>
      </c>
      <c r="B5" s="203"/>
      <c r="C5" s="204" t="str">
        <f>'[1]Krycí list'!P5</f>
        <v xml:space="preserve"> </v>
      </c>
      <c r="D5" s="205"/>
      <c r="E5" s="205"/>
      <c r="F5" s="203"/>
      <c r="G5" s="203"/>
      <c r="H5" s="203"/>
      <c r="I5" s="206"/>
      <c r="J5" s="205"/>
      <c r="K5" s="205"/>
      <c r="L5" s="199"/>
      <c r="M5" s="199"/>
      <c r="N5" s="199"/>
      <c r="O5" s="200"/>
      <c r="P5" s="200"/>
      <c r="Q5" s="199"/>
      <c r="R5" s="199"/>
      <c r="S5" s="199"/>
    </row>
    <row r="6" spans="1:20" ht="5.25" customHeight="1">
      <c r="A6" s="203"/>
      <c r="B6" s="203"/>
      <c r="C6" s="204"/>
      <c r="D6" s="205"/>
      <c r="E6" s="205"/>
      <c r="F6" s="203"/>
      <c r="G6" s="203"/>
      <c r="H6" s="203"/>
      <c r="I6" s="206"/>
      <c r="J6" s="205"/>
      <c r="K6" s="205"/>
      <c r="L6" s="199"/>
      <c r="M6" s="199"/>
      <c r="N6" s="199"/>
      <c r="O6" s="200"/>
      <c r="P6" s="200"/>
      <c r="Q6" s="199"/>
      <c r="R6" s="199"/>
      <c r="S6" s="199"/>
    </row>
    <row r="7" spans="1:20">
      <c r="A7" s="203" t="s">
        <v>26</v>
      </c>
      <c r="B7" s="203"/>
      <c r="C7" s="204" t="str">
        <f>'[1]Krycí list'!E26</f>
        <v>Obec Lemešany</v>
      </c>
      <c r="D7" s="205"/>
      <c r="E7" s="205"/>
      <c r="F7" s="203"/>
      <c r="G7" s="203"/>
      <c r="H7" s="203"/>
      <c r="I7" s="206"/>
      <c r="J7" s="205"/>
      <c r="K7" s="205"/>
      <c r="L7" s="199"/>
      <c r="M7" s="199"/>
      <c r="N7" s="199"/>
      <c r="O7" s="200"/>
      <c r="P7" s="200"/>
      <c r="Q7" s="199"/>
      <c r="R7" s="199"/>
      <c r="S7" s="199"/>
    </row>
    <row r="8" spans="1:20">
      <c r="A8" s="203" t="s">
        <v>30</v>
      </c>
      <c r="B8" s="203"/>
      <c r="C8" s="204" t="str">
        <f>'[1]Krycí list'!E28</f>
        <v xml:space="preserve"> </v>
      </c>
      <c r="D8" s="205"/>
      <c r="E8" s="205"/>
      <c r="F8" s="203"/>
      <c r="G8" s="203"/>
      <c r="H8" s="203"/>
      <c r="I8" s="206"/>
      <c r="J8" s="205"/>
      <c r="K8" s="205"/>
      <c r="L8" s="199"/>
      <c r="M8" s="199"/>
      <c r="N8" s="199"/>
      <c r="O8" s="200"/>
      <c r="P8" s="200"/>
      <c r="Q8" s="199"/>
      <c r="R8" s="199"/>
      <c r="S8" s="199"/>
    </row>
    <row r="9" spans="1:20">
      <c r="A9" s="203" t="s">
        <v>24</v>
      </c>
      <c r="B9" s="203"/>
      <c r="C9" s="207">
        <v>43405</v>
      </c>
      <c r="D9" s="205"/>
      <c r="E9" s="205"/>
      <c r="F9" s="203"/>
      <c r="G9" s="203"/>
      <c r="H9" s="203"/>
      <c r="I9" s="206"/>
      <c r="J9" s="205"/>
      <c r="K9" s="205"/>
      <c r="L9" s="199"/>
      <c r="M9" s="199"/>
      <c r="N9" s="199"/>
      <c r="O9" s="200"/>
      <c r="P9" s="200"/>
      <c r="Q9" s="199"/>
      <c r="R9" s="199"/>
      <c r="S9" s="199"/>
    </row>
    <row r="10" spans="1:20" ht="6" customHeight="1">
      <c r="A10" s="199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200"/>
      <c r="P10" s="200"/>
      <c r="Q10" s="199"/>
      <c r="R10" s="199"/>
      <c r="S10" s="199"/>
    </row>
    <row r="11" spans="1:20" ht="22.5">
      <c r="A11" s="208" t="s">
        <v>774</v>
      </c>
      <c r="B11" s="209" t="s">
        <v>775</v>
      </c>
      <c r="C11" s="209" t="s">
        <v>776</v>
      </c>
      <c r="D11" s="209" t="s">
        <v>777</v>
      </c>
      <c r="E11" s="209" t="s">
        <v>149</v>
      </c>
      <c r="F11" s="209" t="s">
        <v>150</v>
      </c>
      <c r="G11" s="209" t="s">
        <v>778</v>
      </c>
      <c r="H11" s="209" t="s">
        <v>779</v>
      </c>
      <c r="I11" s="209" t="s">
        <v>780</v>
      </c>
      <c r="J11" s="209" t="s">
        <v>781</v>
      </c>
      <c r="K11" s="209" t="s">
        <v>782</v>
      </c>
      <c r="L11" s="209" t="s">
        <v>783</v>
      </c>
      <c r="M11" s="209" t="s">
        <v>784</v>
      </c>
      <c r="N11" s="209" t="s">
        <v>785</v>
      </c>
      <c r="O11" s="210" t="s">
        <v>786</v>
      </c>
      <c r="P11" s="210" t="s">
        <v>787</v>
      </c>
      <c r="Q11" s="209"/>
      <c r="R11" s="209"/>
      <c r="S11" s="209"/>
      <c r="T11" s="212"/>
    </row>
    <row r="12" spans="1:20">
      <c r="A12" s="213">
        <v>1</v>
      </c>
      <c r="B12" s="214">
        <v>2</v>
      </c>
      <c r="C12" s="214">
        <v>3</v>
      </c>
      <c r="D12" s="214">
        <v>4</v>
      </c>
      <c r="E12" s="214">
        <v>5</v>
      </c>
      <c r="F12" s="214">
        <v>6</v>
      </c>
      <c r="G12" s="214">
        <v>7</v>
      </c>
      <c r="H12" s="214">
        <v>8</v>
      </c>
      <c r="I12" s="214">
        <v>9</v>
      </c>
      <c r="J12" s="214"/>
      <c r="K12" s="214"/>
      <c r="L12" s="214"/>
      <c r="M12" s="214"/>
      <c r="N12" s="214">
        <v>10</v>
      </c>
      <c r="O12" s="215">
        <v>11</v>
      </c>
      <c r="P12" s="215">
        <v>12</v>
      </c>
      <c r="Q12" s="214"/>
      <c r="R12" s="214"/>
      <c r="S12" s="214"/>
      <c r="T12" s="212"/>
    </row>
    <row r="13" spans="1:20" ht="4.5" customHeight="1">
      <c r="A13" s="199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217"/>
      <c r="O13" s="218"/>
      <c r="P13" s="219"/>
      <c r="Q13" s="217"/>
      <c r="R13" s="217"/>
      <c r="S13" s="217"/>
    </row>
    <row r="14" spans="1:20" s="223" customFormat="1" ht="11.25" customHeight="1">
      <c r="A14" s="220"/>
      <c r="B14" s="221" t="s">
        <v>77</v>
      </c>
      <c r="C14" s="220"/>
      <c r="D14" s="220" t="s">
        <v>789</v>
      </c>
      <c r="E14" s="220" t="s">
        <v>790</v>
      </c>
      <c r="F14" s="220"/>
      <c r="G14" s="220"/>
      <c r="H14" s="220"/>
      <c r="I14" s="222">
        <f>I15+I41+I48+I52+I55+I86+I94</f>
        <v>0</v>
      </c>
      <c r="J14" s="220"/>
      <c r="K14" s="222">
        <f>K15+K41+K48+K52+K55+K86+K94</f>
        <v>227.62458653000002</v>
      </c>
      <c r="L14" s="220"/>
      <c r="M14" s="222">
        <f>M15+M41+M48+M52+M55+M86+M94</f>
        <v>0.77200000000000002</v>
      </c>
      <c r="N14" s="220"/>
      <c r="P14" s="223" t="s">
        <v>78</v>
      </c>
    </row>
    <row r="15" spans="1:20" s="224" customFormat="1" ht="11.25" customHeight="1">
      <c r="B15" s="225" t="s">
        <v>77</v>
      </c>
      <c r="D15" s="224" t="s">
        <v>86</v>
      </c>
      <c r="E15" s="224" t="s">
        <v>791</v>
      </c>
      <c r="I15" s="226">
        <f>SUM(I16:I40)</f>
        <v>0</v>
      </c>
      <c r="K15" s="226">
        <f>SUM(K16:K40)</f>
        <v>150.24779999999998</v>
      </c>
      <c r="M15" s="226">
        <f>SUM(M16:M40)</f>
        <v>0</v>
      </c>
      <c r="P15" s="224" t="s">
        <v>86</v>
      </c>
    </row>
    <row r="16" spans="1:20" s="234" customFormat="1" ht="11.25" customHeight="1">
      <c r="A16" s="227">
        <v>1</v>
      </c>
      <c r="B16" s="227" t="s">
        <v>161</v>
      </c>
      <c r="C16" s="227" t="s">
        <v>792</v>
      </c>
      <c r="D16" s="228" t="s">
        <v>793</v>
      </c>
      <c r="E16" s="229" t="s">
        <v>794</v>
      </c>
      <c r="F16" s="227" t="s">
        <v>164</v>
      </c>
      <c r="G16" s="230">
        <v>121.09399999999999</v>
      </c>
      <c r="H16" s="230"/>
      <c r="I16" s="230">
        <f>ROUND(G16*H16,3)</f>
        <v>0</v>
      </c>
      <c r="J16" s="231">
        <v>0</v>
      </c>
      <c r="K16" s="230">
        <f>G16*J16</f>
        <v>0</v>
      </c>
      <c r="L16" s="231">
        <v>0</v>
      </c>
      <c r="M16" s="230">
        <f>G16*L16</f>
        <v>0</v>
      </c>
      <c r="N16" s="232">
        <v>20</v>
      </c>
      <c r="O16" s="233">
        <v>4</v>
      </c>
      <c r="P16" s="234" t="s">
        <v>139</v>
      </c>
    </row>
    <row r="17" spans="1:19" s="236" customFormat="1" ht="11.25" customHeight="1">
      <c r="A17" s="235"/>
      <c r="B17" s="235"/>
      <c r="C17" s="235"/>
      <c r="D17" s="236" t="s">
        <v>20</v>
      </c>
      <c r="E17" s="237" t="s">
        <v>795</v>
      </c>
      <c r="G17" s="238">
        <v>0</v>
      </c>
      <c r="P17" s="236">
        <v>2</v>
      </c>
      <c r="Q17" s="236" t="s">
        <v>78</v>
      </c>
      <c r="R17" s="236" t="s">
        <v>110</v>
      </c>
      <c r="S17" s="236" t="s">
        <v>78</v>
      </c>
    </row>
    <row r="18" spans="1:19" s="239" customFormat="1" ht="11.25" customHeight="1">
      <c r="A18" s="235"/>
      <c r="B18" s="235"/>
      <c r="C18" s="235"/>
      <c r="D18" s="239" t="s">
        <v>20</v>
      </c>
      <c r="E18" s="240" t="s">
        <v>796</v>
      </c>
      <c r="G18" s="241">
        <v>121.09399999999999</v>
      </c>
      <c r="P18" s="239">
        <v>2</v>
      </c>
      <c r="Q18" s="239" t="s">
        <v>78</v>
      </c>
      <c r="R18" s="239" t="s">
        <v>110</v>
      </c>
      <c r="S18" s="239" t="s">
        <v>86</v>
      </c>
    </row>
    <row r="19" spans="1:19" s="234" customFormat="1" ht="11.25" customHeight="1">
      <c r="A19" s="227">
        <v>2</v>
      </c>
      <c r="B19" s="227" t="s">
        <v>161</v>
      </c>
      <c r="C19" s="227" t="s">
        <v>792</v>
      </c>
      <c r="D19" s="228" t="s">
        <v>797</v>
      </c>
      <c r="E19" s="229" t="s">
        <v>798</v>
      </c>
      <c r="F19" s="227" t="s">
        <v>164</v>
      </c>
      <c r="G19" s="230">
        <v>121.09399999999999</v>
      </c>
      <c r="H19" s="230"/>
      <c r="I19" s="230">
        <f>ROUND(G19*H19,3)</f>
        <v>0</v>
      </c>
      <c r="J19" s="231">
        <v>0</v>
      </c>
      <c r="K19" s="230">
        <f>G19*J19</f>
        <v>0</v>
      </c>
      <c r="L19" s="231">
        <v>0</v>
      </c>
      <c r="M19" s="230">
        <f>G19*L19</f>
        <v>0</v>
      </c>
      <c r="N19" s="232">
        <v>20</v>
      </c>
      <c r="O19" s="233">
        <v>4</v>
      </c>
      <c r="P19" s="234" t="s">
        <v>139</v>
      </c>
    </row>
    <row r="20" spans="1:19" s="234" customFormat="1" ht="11.25" customHeight="1">
      <c r="A20" s="227">
        <v>3</v>
      </c>
      <c r="B20" s="227" t="s">
        <v>161</v>
      </c>
      <c r="C20" s="227" t="s">
        <v>792</v>
      </c>
      <c r="D20" s="228" t="s">
        <v>799</v>
      </c>
      <c r="E20" s="229" t="s">
        <v>800</v>
      </c>
      <c r="F20" s="227" t="s">
        <v>164</v>
      </c>
      <c r="G20" s="230">
        <v>195.6</v>
      </c>
      <c r="H20" s="230"/>
      <c r="I20" s="230">
        <f>ROUND(G20*H20,3)</f>
        <v>0</v>
      </c>
      <c r="J20" s="231">
        <v>0</v>
      </c>
      <c r="K20" s="230">
        <f>G20*J20</f>
        <v>0</v>
      </c>
      <c r="L20" s="231">
        <v>0</v>
      </c>
      <c r="M20" s="230">
        <f>G20*L20</f>
        <v>0</v>
      </c>
      <c r="N20" s="232">
        <v>20</v>
      </c>
      <c r="O20" s="233">
        <v>4</v>
      </c>
      <c r="P20" s="234" t="s">
        <v>139</v>
      </c>
    </row>
    <row r="21" spans="1:19" s="239" customFormat="1" ht="11.25" customHeight="1">
      <c r="A21" s="235"/>
      <c r="B21" s="235"/>
      <c r="C21" s="235"/>
      <c r="D21" s="239" t="s">
        <v>20</v>
      </c>
      <c r="E21" s="240" t="s">
        <v>801</v>
      </c>
      <c r="G21" s="241">
        <v>75.599999999999994</v>
      </c>
      <c r="P21" s="239">
        <v>2</v>
      </c>
      <c r="Q21" s="239" t="s">
        <v>78</v>
      </c>
      <c r="R21" s="239" t="s">
        <v>110</v>
      </c>
      <c r="S21" s="239" t="s">
        <v>78</v>
      </c>
    </row>
    <row r="22" spans="1:19" s="239" customFormat="1" ht="11.25" customHeight="1">
      <c r="A22" s="235"/>
      <c r="B22" s="235"/>
      <c r="C22" s="235"/>
      <c r="D22" s="239" t="s">
        <v>20</v>
      </c>
      <c r="E22" s="240" t="s">
        <v>802</v>
      </c>
      <c r="G22" s="241">
        <v>46.4</v>
      </c>
      <c r="P22" s="239">
        <v>2</v>
      </c>
      <c r="Q22" s="239" t="s">
        <v>78</v>
      </c>
      <c r="R22" s="239" t="s">
        <v>110</v>
      </c>
      <c r="S22" s="239" t="s">
        <v>78</v>
      </c>
    </row>
    <row r="23" spans="1:19" s="239" customFormat="1" ht="11.25" customHeight="1">
      <c r="A23" s="235"/>
      <c r="B23" s="235"/>
      <c r="C23" s="235"/>
      <c r="D23" s="239" t="s">
        <v>20</v>
      </c>
      <c r="E23" s="240" t="s">
        <v>803</v>
      </c>
      <c r="G23" s="241">
        <v>73.599999999999994</v>
      </c>
      <c r="P23" s="239">
        <v>2</v>
      </c>
      <c r="Q23" s="239" t="s">
        <v>78</v>
      </c>
      <c r="R23" s="239" t="s">
        <v>110</v>
      </c>
      <c r="S23" s="239" t="s">
        <v>78</v>
      </c>
    </row>
    <row r="24" spans="1:19" s="242" customFormat="1" ht="11.25" customHeight="1">
      <c r="A24" s="235"/>
      <c r="B24" s="235"/>
      <c r="C24" s="235"/>
      <c r="D24" s="242" t="s">
        <v>20</v>
      </c>
      <c r="E24" s="243" t="s">
        <v>169</v>
      </c>
      <c r="G24" s="244">
        <v>195.6</v>
      </c>
      <c r="P24" s="242">
        <v>2</v>
      </c>
      <c r="Q24" s="242" t="s">
        <v>78</v>
      </c>
      <c r="R24" s="242" t="s">
        <v>110</v>
      </c>
      <c r="S24" s="242" t="s">
        <v>86</v>
      </c>
    </row>
    <row r="25" spans="1:19" s="234" customFormat="1" ht="22.5" customHeight="1">
      <c r="A25" s="227">
        <v>4</v>
      </c>
      <c r="B25" s="227" t="s">
        <v>161</v>
      </c>
      <c r="C25" s="227" t="s">
        <v>792</v>
      </c>
      <c r="D25" s="228" t="s">
        <v>804</v>
      </c>
      <c r="E25" s="229" t="s">
        <v>805</v>
      </c>
      <c r="F25" s="227" t="s">
        <v>164</v>
      </c>
      <c r="G25" s="230">
        <v>195.6</v>
      </c>
      <c r="H25" s="230"/>
      <c r="I25" s="230">
        <f>ROUND(G25*H25,3)</f>
        <v>0</v>
      </c>
      <c r="J25" s="231">
        <v>0</v>
      </c>
      <c r="K25" s="230">
        <f>G25*J25</f>
        <v>0</v>
      </c>
      <c r="L25" s="231">
        <v>0</v>
      </c>
      <c r="M25" s="230">
        <f>G25*L25</f>
        <v>0</v>
      </c>
      <c r="N25" s="232">
        <v>20</v>
      </c>
      <c r="O25" s="233">
        <v>4</v>
      </c>
      <c r="P25" s="234" t="s">
        <v>139</v>
      </c>
    </row>
    <row r="26" spans="1:19" s="234" customFormat="1" ht="11.25" customHeight="1">
      <c r="A26" s="227">
        <v>5</v>
      </c>
      <c r="B26" s="227" t="s">
        <v>161</v>
      </c>
      <c r="C26" s="227" t="s">
        <v>792</v>
      </c>
      <c r="D26" s="228" t="s">
        <v>806</v>
      </c>
      <c r="E26" s="229" t="s">
        <v>807</v>
      </c>
      <c r="F26" s="227" t="s">
        <v>182</v>
      </c>
      <c r="G26" s="230">
        <v>219</v>
      </c>
      <c r="H26" s="230"/>
      <c r="I26" s="230">
        <f>ROUND(G26*H26,3)</f>
        <v>0</v>
      </c>
      <c r="J26" s="231">
        <v>2.8199999999999999E-2</v>
      </c>
      <c r="K26" s="230">
        <f>G26*J26</f>
        <v>6.1757999999999997</v>
      </c>
      <c r="L26" s="231">
        <v>0</v>
      </c>
      <c r="M26" s="230">
        <f>G26*L26</f>
        <v>0</v>
      </c>
      <c r="N26" s="232">
        <v>20</v>
      </c>
      <c r="O26" s="233">
        <v>4</v>
      </c>
      <c r="P26" s="234" t="s">
        <v>139</v>
      </c>
    </row>
    <row r="27" spans="1:19" s="239" customFormat="1" ht="11.25" customHeight="1">
      <c r="A27" s="235"/>
      <c r="B27" s="235"/>
      <c r="C27" s="235"/>
      <c r="D27" s="239" t="s">
        <v>20</v>
      </c>
      <c r="E27" s="240" t="s">
        <v>808</v>
      </c>
      <c r="G27" s="241">
        <v>219</v>
      </c>
      <c r="P27" s="239">
        <v>2</v>
      </c>
      <c r="Q27" s="239" t="s">
        <v>78</v>
      </c>
      <c r="R27" s="239" t="s">
        <v>110</v>
      </c>
      <c r="S27" s="239" t="s">
        <v>86</v>
      </c>
    </row>
    <row r="28" spans="1:19" s="234" customFormat="1" ht="11.25" customHeight="1">
      <c r="A28" s="227">
        <v>6</v>
      </c>
      <c r="B28" s="227" t="s">
        <v>161</v>
      </c>
      <c r="C28" s="227" t="s">
        <v>792</v>
      </c>
      <c r="D28" s="228" t="s">
        <v>809</v>
      </c>
      <c r="E28" s="229" t="s">
        <v>810</v>
      </c>
      <c r="F28" s="227" t="s">
        <v>182</v>
      </c>
      <c r="G28" s="230">
        <v>219</v>
      </c>
      <c r="H28" s="230"/>
      <c r="I28" s="230">
        <f>ROUND(G28*H28,3)</f>
        <v>0</v>
      </c>
      <c r="J28" s="231">
        <v>0</v>
      </c>
      <c r="K28" s="230">
        <f>G28*J28</f>
        <v>0</v>
      </c>
      <c r="L28" s="231">
        <v>0</v>
      </c>
      <c r="M28" s="230">
        <f>G28*L28</f>
        <v>0</v>
      </c>
      <c r="N28" s="232">
        <v>20</v>
      </c>
      <c r="O28" s="233">
        <v>4</v>
      </c>
      <c r="P28" s="234" t="s">
        <v>139</v>
      </c>
    </row>
    <row r="29" spans="1:19" s="234" customFormat="1" ht="11.25" customHeight="1">
      <c r="A29" s="227">
        <v>7</v>
      </c>
      <c r="B29" s="227" t="s">
        <v>161</v>
      </c>
      <c r="C29" s="227" t="s">
        <v>792</v>
      </c>
      <c r="D29" s="228" t="s">
        <v>811</v>
      </c>
      <c r="E29" s="229" t="s">
        <v>812</v>
      </c>
      <c r="F29" s="227" t="s">
        <v>164</v>
      </c>
      <c r="G29" s="230">
        <v>70.56</v>
      </c>
      <c r="H29" s="230"/>
      <c r="I29" s="230">
        <f>ROUND(G29*H29,3)</f>
        <v>0</v>
      </c>
      <c r="J29" s="231">
        <v>0</v>
      </c>
      <c r="K29" s="230">
        <f>G29*J29</f>
        <v>0</v>
      </c>
      <c r="L29" s="231">
        <v>0</v>
      </c>
      <c r="M29" s="230">
        <f>G29*L29</f>
        <v>0</v>
      </c>
      <c r="N29" s="232">
        <v>20</v>
      </c>
      <c r="O29" s="233">
        <v>4</v>
      </c>
      <c r="P29" s="234" t="s">
        <v>139</v>
      </c>
    </row>
    <row r="30" spans="1:19" s="239" customFormat="1" ht="11.25" customHeight="1">
      <c r="A30" s="235"/>
      <c r="B30" s="235"/>
      <c r="C30" s="235"/>
      <c r="D30" s="239" t="s">
        <v>20</v>
      </c>
      <c r="E30" s="240" t="s">
        <v>813</v>
      </c>
      <c r="G30" s="241">
        <v>70.56</v>
      </c>
      <c r="P30" s="239">
        <v>2</v>
      </c>
      <c r="Q30" s="239" t="s">
        <v>78</v>
      </c>
      <c r="R30" s="239" t="s">
        <v>110</v>
      </c>
      <c r="S30" s="239" t="s">
        <v>86</v>
      </c>
    </row>
    <row r="31" spans="1:19" s="234" customFormat="1" ht="22.5" customHeight="1">
      <c r="A31" s="227">
        <v>8</v>
      </c>
      <c r="B31" s="227" t="s">
        <v>161</v>
      </c>
      <c r="C31" s="227" t="s">
        <v>792</v>
      </c>
      <c r="D31" s="228" t="s">
        <v>814</v>
      </c>
      <c r="E31" s="229" t="s">
        <v>815</v>
      </c>
      <c r="F31" s="227" t="s">
        <v>164</v>
      </c>
      <c r="G31" s="230">
        <v>70.56</v>
      </c>
      <c r="H31" s="230"/>
      <c r="I31" s="230">
        <f>ROUND(G31*H31,3)</f>
        <v>0</v>
      </c>
      <c r="J31" s="231">
        <v>0</v>
      </c>
      <c r="K31" s="230">
        <f>G31*J31</f>
        <v>0</v>
      </c>
      <c r="L31" s="231">
        <v>0</v>
      </c>
      <c r="M31" s="230">
        <f>G31*L31</f>
        <v>0</v>
      </c>
      <c r="N31" s="232">
        <v>20</v>
      </c>
      <c r="O31" s="233">
        <v>4</v>
      </c>
      <c r="P31" s="234" t="s">
        <v>139</v>
      </c>
    </row>
    <row r="32" spans="1:19" s="234" customFormat="1" ht="22.5" customHeight="1">
      <c r="A32" s="227">
        <v>9</v>
      </c>
      <c r="B32" s="227" t="s">
        <v>161</v>
      </c>
      <c r="C32" s="227" t="s">
        <v>792</v>
      </c>
      <c r="D32" s="228" t="s">
        <v>816</v>
      </c>
      <c r="E32" s="229" t="s">
        <v>817</v>
      </c>
      <c r="F32" s="227" t="s">
        <v>164</v>
      </c>
      <c r="G32" s="230">
        <v>185.04</v>
      </c>
      <c r="H32" s="230"/>
      <c r="I32" s="230">
        <f>ROUND(G32*H32,3)</f>
        <v>0</v>
      </c>
      <c r="J32" s="231">
        <v>0</v>
      </c>
      <c r="K32" s="230">
        <f>G32*J32</f>
        <v>0</v>
      </c>
      <c r="L32" s="231">
        <v>0</v>
      </c>
      <c r="M32" s="230">
        <f>G32*L32</f>
        <v>0</v>
      </c>
      <c r="N32" s="232">
        <v>20</v>
      </c>
      <c r="O32" s="233">
        <v>4</v>
      </c>
      <c r="P32" s="234" t="s">
        <v>139</v>
      </c>
    </row>
    <row r="33" spans="1:19" s="239" customFormat="1" ht="11.25" customHeight="1">
      <c r="A33" s="235"/>
      <c r="B33" s="235"/>
      <c r="C33" s="235"/>
      <c r="D33" s="239" t="s">
        <v>20</v>
      </c>
      <c r="E33" s="240" t="s">
        <v>818</v>
      </c>
      <c r="G33" s="241">
        <v>185.04</v>
      </c>
      <c r="P33" s="239">
        <v>2</v>
      </c>
      <c r="Q33" s="239" t="s">
        <v>78</v>
      </c>
      <c r="R33" s="239" t="s">
        <v>110</v>
      </c>
      <c r="S33" s="239" t="s">
        <v>86</v>
      </c>
    </row>
    <row r="34" spans="1:19" s="234" customFormat="1" ht="11.25" customHeight="1">
      <c r="A34" s="227">
        <v>10</v>
      </c>
      <c r="B34" s="227" t="s">
        <v>161</v>
      </c>
      <c r="C34" s="227" t="s">
        <v>792</v>
      </c>
      <c r="D34" s="228" t="s">
        <v>819</v>
      </c>
      <c r="E34" s="229" t="s">
        <v>820</v>
      </c>
      <c r="F34" s="227" t="s">
        <v>164</v>
      </c>
      <c r="G34" s="230">
        <v>47.04</v>
      </c>
      <c r="H34" s="230"/>
      <c r="I34" s="230">
        <f>ROUND(G34*H34,3)</f>
        <v>0</v>
      </c>
      <c r="J34" s="231">
        <v>0</v>
      </c>
      <c r="K34" s="230">
        <f>G34*J34</f>
        <v>0</v>
      </c>
      <c r="L34" s="231">
        <v>0</v>
      </c>
      <c r="M34" s="230">
        <f>G34*L34</f>
        <v>0</v>
      </c>
      <c r="N34" s="232">
        <v>20</v>
      </c>
      <c r="O34" s="233">
        <v>4</v>
      </c>
      <c r="P34" s="234" t="s">
        <v>139</v>
      </c>
    </row>
    <row r="35" spans="1:19" s="239" customFormat="1" ht="11.25" customHeight="1">
      <c r="A35" s="235"/>
      <c r="B35" s="235"/>
      <c r="C35" s="235"/>
      <c r="D35" s="239" t="s">
        <v>20</v>
      </c>
      <c r="E35" s="240" t="s">
        <v>821</v>
      </c>
      <c r="G35" s="241">
        <v>47.04</v>
      </c>
      <c r="P35" s="239">
        <v>2</v>
      </c>
      <c r="Q35" s="239" t="s">
        <v>78</v>
      </c>
      <c r="R35" s="239" t="s">
        <v>110</v>
      </c>
      <c r="S35" s="239" t="s">
        <v>86</v>
      </c>
    </row>
    <row r="36" spans="1:19" s="252" customFormat="1" ht="11.25" customHeight="1">
      <c r="A36" s="245">
        <v>11</v>
      </c>
      <c r="B36" s="245" t="s">
        <v>398</v>
      </c>
      <c r="C36" s="245" t="s">
        <v>822</v>
      </c>
      <c r="D36" s="246" t="s">
        <v>823</v>
      </c>
      <c r="E36" s="247" t="s">
        <v>824</v>
      </c>
      <c r="F36" s="245" t="s">
        <v>378</v>
      </c>
      <c r="G36" s="248">
        <v>84.671999999999997</v>
      </c>
      <c r="H36" s="248"/>
      <c r="I36" s="248">
        <f>ROUND(G36*H36,3)</f>
        <v>0</v>
      </c>
      <c r="J36" s="249">
        <v>1</v>
      </c>
      <c r="K36" s="248">
        <f>G36*J36</f>
        <v>84.671999999999997</v>
      </c>
      <c r="L36" s="249">
        <v>0</v>
      </c>
      <c r="M36" s="248">
        <f>G36*L36</f>
        <v>0</v>
      </c>
      <c r="N36" s="250">
        <v>20</v>
      </c>
      <c r="O36" s="251">
        <v>8</v>
      </c>
      <c r="P36" s="252" t="s">
        <v>139</v>
      </c>
    </row>
    <row r="37" spans="1:19" s="239" customFormat="1" ht="11.25" customHeight="1">
      <c r="A37" s="235"/>
      <c r="B37" s="235"/>
      <c r="C37" s="235"/>
      <c r="D37" s="239" t="s">
        <v>20</v>
      </c>
      <c r="E37" s="240" t="s">
        <v>825</v>
      </c>
      <c r="G37" s="241">
        <v>84.671999999999997</v>
      </c>
      <c r="P37" s="239">
        <v>2</v>
      </c>
      <c r="Q37" s="239" t="s">
        <v>78</v>
      </c>
      <c r="R37" s="239" t="s">
        <v>110</v>
      </c>
      <c r="S37" s="239" t="s">
        <v>86</v>
      </c>
    </row>
    <row r="38" spans="1:19" s="234" customFormat="1" ht="11.25" customHeight="1">
      <c r="A38" s="227">
        <v>12</v>
      </c>
      <c r="B38" s="227" t="s">
        <v>161</v>
      </c>
      <c r="C38" s="227" t="s">
        <v>792</v>
      </c>
      <c r="D38" s="228" t="s">
        <v>826</v>
      </c>
      <c r="E38" s="229" t="s">
        <v>827</v>
      </c>
      <c r="F38" s="227" t="s">
        <v>164</v>
      </c>
      <c r="G38" s="230">
        <v>33</v>
      </c>
      <c r="H38" s="230"/>
      <c r="I38" s="230">
        <f>ROUND(G38*H38,3)</f>
        <v>0</v>
      </c>
      <c r="J38" s="231">
        <v>0</v>
      </c>
      <c r="K38" s="230">
        <f>G38*J38</f>
        <v>0</v>
      </c>
      <c r="L38" s="231">
        <v>0</v>
      </c>
      <c r="M38" s="230">
        <f>G38*L38</f>
        <v>0</v>
      </c>
      <c r="N38" s="232">
        <v>20</v>
      </c>
      <c r="O38" s="233">
        <v>4</v>
      </c>
      <c r="P38" s="234" t="s">
        <v>139</v>
      </c>
    </row>
    <row r="39" spans="1:19" s="252" customFormat="1" ht="11.25" customHeight="1">
      <c r="A39" s="245">
        <v>13</v>
      </c>
      <c r="B39" s="245" t="s">
        <v>398</v>
      </c>
      <c r="C39" s="245" t="s">
        <v>822</v>
      </c>
      <c r="D39" s="246" t="s">
        <v>823</v>
      </c>
      <c r="E39" s="247" t="s">
        <v>824</v>
      </c>
      <c r="F39" s="245" t="s">
        <v>378</v>
      </c>
      <c r="G39" s="248">
        <v>59.4</v>
      </c>
      <c r="H39" s="248"/>
      <c r="I39" s="248">
        <f>ROUND(G39*H39,3)</f>
        <v>0</v>
      </c>
      <c r="J39" s="249">
        <v>1</v>
      </c>
      <c r="K39" s="248">
        <f>G39*J39</f>
        <v>59.4</v>
      </c>
      <c r="L39" s="249">
        <v>0</v>
      </c>
      <c r="M39" s="248">
        <f>G39*L39</f>
        <v>0</v>
      </c>
      <c r="N39" s="250">
        <v>20</v>
      </c>
      <c r="O39" s="251">
        <v>8</v>
      </c>
      <c r="P39" s="252" t="s">
        <v>139</v>
      </c>
    </row>
    <row r="40" spans="1:19" s="239" customFormat="1" ht="11.25" customHeight="1">
      <c r="A40" s="235"/>
      <c r="B40" s="235"/>
      <c r="C40" s="235"/>
      <c r="D40" s="239" t="s">
        <v>20</v>
      </c>
      <c r="E40" s="240" t="s">
        <v>828</v>
      </c>
      <c r="G40" s="241">
        <v>59.4</v>
      </c>
      <c r="P40" s="239">
        <v>2</v>
      </c>
      <c r="Q40" s="239" t="s">
        <v>78</v>
      </c>
      <c r="R40" s="239" t="s">
        <v>110</v>
      </c>
      <c r="S40" s="239" t="s">
        <v>86</v>
      </c>
    </row>
    <row r="41" spans="1:19" s="224" customFormat="1" ht="11.25" customHeight="1">
      <c r="B41" s="225" t="s">
        <v>77</v>
      </c>
      <c r="D41" s="224" t="s">
        <v>165</v>
      </c>
      <c r="E41" s="224" t="s">
        <v>829</v>
      </c>
      <c r="I41" s="226">
        <f>SUM(I42:I47)</f>
        <v>0</v>
      </c>
      <c r="K41" s="226">
        <f>SUM(K42:K47)</f>
        <v>73.797081200000008</v>
      </c>
      <c r="M41" s="226">
        <f>SUM(M42:M47)</f>
        <v>0</v>
      </c>
      <c r="P41" s="224" t="s">
        <v>86</v>
      </c>
    </row>
    <row r="42" spans="1:19" s="234" customFormat="1" ht="22.5" customHeight="1">
      <c r="A42" s="227">
        <v>14</v>
      </c>
      <c r="B42" s="227" t="s">
        <v>161</v>
      </c>
      <c r="C42" s="227" t="s">
        <v>830</v>
      </c>
      <c r="D42" s="228" t="s">
        <v>831</v>
      </c>
      <c r="E42" s="229" t="s">
        <v>832</v>
      </c>
      <c r="F42" s="227" t="s">
        <v>164</v>
      </c>
      <c r="G42" s="230">
        <v>30.12</v>
      </c>
      <c r="H42" s="230"/>
      <c r="I42" s="230">
        <f>ROUND(G42*H42,3)</f>
        <v>0</v>
      </c>
      <c r="J42" s="231">
        <v>1.89076</v>
      </c>
      <c r="K42" s="230">
        <f>G42*J42</f>
        <v>56.949691200000004</v>
      </c>
      <c r="L42" s="231">
        <v>0</v>
      </c>
      <c r="M42" s="230">
        <f>G42*L42</f>
        <v>0</v>
      </c>
      <c r="N42" s="232">
        <v>20</v>
      </c>
      <c r="O42" s="233">
        <v>4</v>
      </c>
      <c r="P42" s="234" t="s">
        <v>139</v>
      </c>
    </row>
    <row r="43" spans="1:19" s="239" customFormat="1" ht="11.25" customHeight="1">
      <c r="A43" s="235"/>
      <c r="B43" s="235"/>
      <c r="C43" s="235"/>
      <c r="D43" s="239" t="s">
        <v>20</v>
      </c>
      <c r="E43" s="240" t="s">
        <v>833</v>
      </c>
      <c r="G43" s="241">
        <v>6.6</v>
      </c>
      <c r="P43" s="239">
        <v>2</v>
      </c>
      <c r="Q43" s="239" t="s">
        <v>78</v>
      </c>
      <c r="R43" s="239" t="s">
        <v>110</v>
      </c>
      <c r="S43" s="239" t="s">
        <v>78</v>
      </c>
    </row>
    <row r="44" spans="1:19" s="239" customFormat="1" ht="11.25" customHeight="1">
      <c r="A44" s="235"/>
      <c r="B44" s="235"/>
      <c r="C44" s="235"/>
      <c r="D44" s="239" t="s">
        <v>20</v>
      </c>
      <c r="E44" s="240" t="s">
        <v>834</v>
      </c>
      <c r="G44" s="241">
        <v>23.52</v>
      </c>
      <c r="P44" s="239">
        <v>2</v>
      </c>
      <c r="Q44" s="239" t="s">
        <v>78</v>
      </c>
      <c r="R44" s="239" t="s">
        <v>110</v>
      </c>
      <c r="S44" s="239" t="s">
        <v>78</v>
      </c>
    </row>
    <row r="45" spans="1:19" s="242" customFormat="1" ht="11.25" customHeight="1">
      <c r="A45" s="235"/>
      <c r="B45" s="235"/>
      <c r="C45" s="235"/>
      <c r="D45" s="242" t="s">
        <v>20</v>
      </c>
      <c r="E45" s="243" t="s">
        <v>169</v>
      </c>
      <c r="G45" s="244">
        <v>30.12</v>
      </c>
      <c r="P45" s="242">
        <v>2</v>
      </c>
      <c r="Q45" s="242" t="s">
        <v>78</v>
      </c>
      <c r="R45" s="242" t="s">
        <v>110</v>
      </c>
      <c r="S45" s="242" t="s">
        <v>86</v>
      </c>
    </row>
    <row r="46" spans="1:19" s="234" customFormat="1" ht="22.5" customHeight="1">
      <c r="A46" s="227">
        <v>15</v>
      </c>
      <c r="B46" s="227" t="s">
        <v>161</v>
      </c>
      <c r="C46" s="227" t="s">
        <v>835</v>
      </c>
      <c r="D46" s="228" t="s">
        <v>836</v>
      </c>
      <c r="E46" s="229" t="s">
        <v>837</v>
      </c>
      <c r="F46" s="227" t="s">
        <v>182</v>
      </c>
      <c r="G46" s="230">
        <v>2</v>
      </c>
      <c r="H46" s="230"/>
      <c r="I46" s="230">
        <f>ROUND(G46*H46,3)</f>
        <v>0</v>
      </c>
      <c r="J46" s="231">
        <v>0.16192000000000001</v>
      </c>
      <c r="K46" s="230">
        <f>G46*J46</f>
        <v>0.32384000000000002</v>
      </c>
      <c r="L46" s="231">
        <v>0</v>
      </c>
      <c r="M46" s="230">
        <f>G46*L46</f>
        <v>0</v>
      </c>
      <c r="N46" s="232">
        <v>20</v>
      </c>
      <c r="O46" s="233">
        <v>4</v>
      </c>
      <c r="P46" s="234" t="s">
        <v>139</v>
      </c>
    </row>
    <row r="47" spans="1:19" s="234" customFormat="1" ht="11.25" customHeight="1">
      <c r="A47" s="227">
        <v>16</v>
      </c>
      <c r="B47" s="227" t="s">
        <v>161</v>
      </c>
      <c r="C47" s="227" t="s">
        <v>830</v>
      </c>
      <c r="D47" s="228" t="s">
        <v>838</v>
      </c>
      <c r="E47" s="229" t="s">
        <v>839</v>
      </c>
      <c r="F47" s="227" t="s">
        <v>164</v>
      </c>
      <c r="G47" s="230">
        <v>7.5</v>
      </c>
      <c r="H47" s="230"/>
      <c r="I47" s="230">
        <f>ROUND(G47*H47,3)</f>
        <v>0</v>
      </c>
      <c r="J47" s="231">
        <v>2.2031399999999999</v>
      </c>
      <c r="K47" s="230">
        <f>G47*J47</f>
        <v>16.52355</v>
      </c>
      <c r="L47" s="231">
        <v>0</v>
      </c>
      <c r="M47" s="230">
        <f>G47*L47</f>
        <v>0</v>
      </c>
      <c r="N47" s="232">
        <v>20</v>
      </c>
      <c r="O47" s="233">
        <v>4</v>
      </c>
      <c r="P47" s="234" t="s">
        <v>139</v>
      </c>
    </row>
    <row r="48" spans="1:19" s="224" customFormat="1" ht="11.25" customHeight="1">
      <c r="B48" s="225" t="s">
        <v>77</v>
      </c>
      <c r="D48" s="224" t="s">
        <v>184</v>
      </c>
      <c r="E48" s="224" t="s">
        <v>840</v>
      </c>
      <c r="I48" s="226">
        <f>SUM(I49:I51)</f>
        <v>0</v>
      </c>
      <c r="K48" s="226">
        <f>SUM(K49:K51)</f>
        <v>0.54862</v>
      </c>
      <c r="M48" s="226">
        <f>SUM(M49:M51)</f>
        <v>0</v>
      </c>
      <c r="P48" s="224" t="s">
        <v>86</v>
      </c>
    </row>
    <row r="49" spans="1:19" s="234" customFormat="1" ht="22.5" customHeight="1">
      <c r="A49" s="227">
        <v>17</v>
      </c>
      <c r="B49" s="227" t="s">
        <v>161</v>
      </c>
      <c r="C49" s="227" t="s">
        <v>835</v>
      </c>
      <c r="D49" s="228" t="s">
        <v>841</v>
      </c>
      <c r="E49" s="229" t="s">
        <v>842</v>
      </c>
      <c r="F49" s="227" t="s">
        <v>182</v>
      </c>
      <c r="G49" s="230">
        <v>2</v>
      </c>
      <c r="H49" s="230"/>
      <c r="I49" s="230">
        <f>ROUND(G49*H49,3)</f>
        <v>0</v>
      </c>
      <c r="J49" s="231">
        <v>0.13492999999999999</v>
      </c>
      <c r="K49" s="230">
        <f>G49*J49</f>
        <v>0.26985999999999999</v>
      </c>
      <c r="L49" s="231">
        <v>0</v>
      </c>
      <c r="M49" s="230">
        <f>G49*L49</f>
        <v>0</v>
      </c>
      <c r="N49" s="232">
        <v>20</v>
      </c>
      <c r="O49" s="233">
        <v>4</v>
      </c>
      <c r="P49" s="234" t="s">
        <v>139</v>
      </c>
    </row>
    <row r="50" spans="1:19" s="239" customFormat="1" ht="11.25" customHeight="1">
      <c r="A50" s="235"/>
      <c r="B50" s="235"/>
      <c r="C50" s="235"/>
      <c r="D50" s="239" t="s">
        <v>20</v>
      </c>
      <c r="E50" s="240" t="s">
        <v>843</v>
      </c>
      <c r="G50" s="241">
        <v>2</v>
      </c>
      <c r="P50" s="239">
        <v>2</v>
      </c>
      <c r="Q50" s="239" t="s">
        <v>78</v>
      </c>
      <c r="R50" s="239" t="s">
        <v>110</v>
      </c>
      <c r="S50" s="239" t="s">
        <v>86</v>
      </c>
    </row>
    <row r="51" spans="1:19" s="252" customFormat="1" ht="11.25" customHeight="1">
      <c r="A51" s="245">
        <v>18</v>
      </c>
      <c r="B51" s="245" t="s">
        <v>398</v>
      </c>
      <c r="C51" s="245" t="s">
        <v>822</v>
      </c>
      <c r="D51" s="246" t="s">
        <v>844</v>
      </c>
      <c r="E51" s="247" t="s">
        <v>845</v>
      </c>
      <c r="F51" s="245" t="s">
        <v>182</v>
      </c>
      <c r="G51" s="248">
        <v>2.02</v>
      </c>
      <c r="H51" s="248"/>
      <c r="I51" s="248">
        <f>ROUND(G51*H51,3)</f>
        <v>0</v>
      </c>
      <c r="J51" s="249">
        <v>0.13800000000000001</v>
      </c>
      <c r="K51" s="248">
        <f>G51*J51</f>
        <v>0.27876000000000001</v>
      </c>
      <c r="L51" s="249">
        <v>0</v>
      </c>
      <c r="M51" s="248">
        <f>G51*L51</f>
        <v>0</v>
      </c>
      <c r="N51" s="250">
        <v>20</v>
      </c>
      <c r="O51" s="251">
        <v>8</v>
      </c>
      <c r="P51" s="252" t="s">
        <v>139</v>
      </c>
    </row>
    <row r="52" spans="1:19" s="224" customFormat="1" ht="11.25" customHeight="1">
      <c r="B52" s="225" t="s">
        <v>77</v>
      </c>
      <c r="D52" s="224" t="s">
        <v>188</v>
      </c>
      <c r="E52" s="224" t="s">
        <v>846</v>
      </c>
      <c r="I52" s="226">
        <f>SUM(I53:I54)</f>
        <v>0</v>
      </c>
      <c r="K52" s="226">
        <f>SUM(K53:K54)</f>
        <v>0.37620000000000003</v>
      </c>
      <c r="M52" s="226">
        <f>SUM(M53:M54)</f>
        <v>0</v>
      </c>
      <c r="P52" s="224" t="s">
        <v>86</v>
      </c>
    </row>
    <row r="53" spans="1:19" s="234" customFormat="1" ht="22.5" customHeight="1">
      <c r="A53" s="227">
        <v>19</v>
      </c>
      <c r="B53" s="227" t="s">
        <v>161</v>
      </c>
      <c r="C53" s="227" t="s">
        <v>847</v>
      </c>
      <c r="D53" s="228" t="s">
        <v>848</v>
      </c>
      <c r="E53" s="229" t="s">
        <v>849</v>
      </c>
      <c r="F53" s="227" t="s">
        <v>182</v>
      </c>
      <c r="G53" s="230">
        <v>60</v>
      </c>
      <c r="H53" s="230"/>
      <c r="I53" s="230">
        <f>ROUND(G53*H53,3)</f>
        <v>0</v>
      </c>
      <c r="J53" s="231">
        <v>6.2700000000000004E-3</v>
      </c>
      <c r="K53" s="230">
        <f>G53*J53</f>
        <v>0.37620000000000003</v>
      </c>
      <c r="L53" s="231">
        <v>0</v>
      </c>
      <c r="M53" s="230">
        <f>G53*L53</f>
        <v>0</v>
      </c>
      <c r="N53" s="232">
        <v>20</v>
      </c>
      <c r="O53" s="233">
        <v>4</v>
      </c>
      <c r="P53" s="234" t="s">
        <v>139</v>
      </c>
    </row>
    <row r="54" spans="1:19" s="239" customFormat="1" ht="11.25" customHeight="1">
      <c r="A54" s="235"/>
      <c r="B54" s="235"/>
      <c r="C54" s="235"/>
      <c r="D54" s="239" t="s">
        <v>20</v>
      </c>
      <c r="E54" s="240" t="s">
        <v>850</v>
      </c>
      <c r="G54" s="241">
        <v>60</v>
      </c>
      <c r="P54" s="239">
        <v>2</v>
      </c>
      <c r="Q54" s="239" t="s">
        <v>78</v>
      </c>
      <c r="R54" s="239" t="s">
        <v>110</v>
      </c>
      <c r="S54" s="239" t="s">
        <v>86</v>
      </c>
    </row>
    <row r="55" spans="1:19" s="224" customFormat="1" ht="11.25" customHeight="1">
      <c r="B55" s="225" t="s">
        <v>77</v>
      </c>
      <c r="D55" s="224" t="s">
        <v>198</v>
      </c>
      <c r="E55" s="224" t="s">
        <v>851</v>
      </c>
      <c r="I55" s="226">
        <f>SUM(I56:I85)</f>
        <v>0</v>
      </c>
      <c r="K55" s="226">
        <f>SUM(K56:K85)</f>
        <v>2.6548853299999999</v>
      </c>
      <c r="M55" s="226">
        <f>SUM(M56:M85)</f>
        <v>0</v>
      </c>
      <c r="P55" s="224" t="s">
        <v>86</v>
      </c>
    </row>
    <row r="56" spans="1:19" s="234" customFormat="1" ht="11.25" customHeight="1">
      <c r="A56" s="227">
        <v>20</v>
      </c>
      <c r="B56" s="227" t="s">
        <v>161</v>
      </c>
      <c r="C56" s="227" t="s">
        <v>830</v>
      </c>
      <c r="D56" s="228" t="s">
        <v>852</v>
      </c>
      <c r="E56" s="229" t="s">
        <v>853</v>
      </c>
      <c r="F56" s="227" t="s">
        <v>312</v>
      </c>
      <c r="G56" s="230">
        <v>2</v>
      </c>
      <c r="H56" s="230"/>
      <c r="I56" s="230">
        <f t="shared" ref="I56:I61" si="0">ROUND(G56*H56,3)</f>
        <v>0</v>
      </c>
      <c r="J56" s="231">
        <v>6.4990000000000006E-2</v>
      </c>
      <c r="K56" s="230">
        <f t="shared" ref="K56:K61" si="1">G56*J56</f>
        <v>0.12998000000000001</v>
      </c>
      <c r="L56" s="231">
        <v>0</v>
      </c>
      <c r="M56" s="230">
        <f t="shared" ref="M56:M61" si="2">G56*L56</f>
        <v>0</v>
      </c>
      <c r="N56" s="232">
        <v>20</v>
      </c>
      <c r="O56" s="233">
        <v>4</v>
      </c>
      <c r="P56" s="234" t="s">
        <v>139</v>
      </c>
    </row>
    <row r="57" spans="1:19" s="234" customFormat="1" ht="11.25" customHeight="1">
      <c r="A57" s="227">
        <v>21</v>
      </c>
      <c r="B57" s="227" t="s">
        <v>161</v>
      </c>
      <c r="C57" s="227" t="s">
        <v>830</v>
      </c>
      <c r="D57" s="228" t="s">
        <v>854</v>
      </c>
      <c r="E57" s="229" t="s">
        <v>855</v>
      </c>
      <c r="F57" s="227" t="s">
        <v>312</v>
      </c>
      <c r="G57" s="230">
        <v>1</v>
      </c>
      <c r="H57" s="230"/>
      <c r="I57" s="230">
        <f t="shared" si="0"/>
        <v>0</v>
      </c>
      <c r="J57" s="231">
        <v>0.20297000000000001</v>
      </c>
      <c r="K57" s="230">
        <f t="shared" si="1"/>
        <v>0.20297000000000001</v>
      </c>
      <c r="L57" s="231">
        <v>0</v>
      </c>
      <c r="M57" s="230">
        <f t="shared" si="2"/>
        <v>0</v>
      </c>
      <c r="N57" s="232">
        <v>20</v>
      </c>
      <c r="O57" s="233">
        <v>4</v>
      </c>
      <c r="P57" s="234" t="s">
        <v>139</v>
      </c>
    </row>
    <row r="58" spans="1:19" s="234" customFormat="1" ht="22.5" customHeight="1">
      <c r="A58" s="227">
        <v>22</v>
      </c>
      <c r="B58" s="227" t="s">
        <v>161</v>
      </c>
      <c r="C58" s="227" t="s">
        <v>830</v>
      </c>
      <c r="D58" s="228" t="s">
        <v>856</v>
      </c>
      <c r="E58" s="229" t="s">
        <v>857</v>
      </c>
      <c r="F58" s="227" t="s">
        <v>466</v>
      </c>
      <c r="G58" s="230">
        <v>64.5</v>
      </c>
      <c r="H58" s="230"/>
      <c r="I58" s="230">
        <f t="shared" si="0"/>
        <v>0</v>
      </c>
      <c r="J58" s="231">
        <v>0</v>
      </c>
      <c r="K58" s="230">
        <f t="shared" si="1"/>
        <v>0</v>
      </c>
      <c r="L58" s="231">
        <v>0</v>
      </c>
      <c r="M58" s="230">
        <f t="shared" si="2"/>
        <v>0</v>
      </c>
      <c r="N58" s="232">
        <v>20</v>
      </c>
      <c r="O58" s="233">
        <v>4</v>
      </c>
      <c r="P58" s="234" t="s">
        <v>139</v>
      </c>
    </row>
    <row r="59" spans="1:19" s="252" customFormat="1" ht="11.25" customHeight="1">
      <c r="A59" s="245">
        <v>23</v>
      </c>
      <c r="B59" s="245" t="s">
        <v>398</v>
      </c>
      <c r="C59" s="245" t="s">
        <v>822</v>
      </c>
      <c r="D59" s="246" t="s">
        <v>858</v>
      </c>
      <c r="E59" s="247" t="s">
        <v>859</v>
      </c>
      <c r="F59" s="245" t="s">
        <v>466</v>
      </c>
      <c r="G59" s="248">
        <v>70.498999999999995</v>
      </c>
      <c r="H59" s="248"/>
      <c r="I59" s="248">
        <f t="shared" si="0"/>
        <v>0</v>
      </c>
      <c r="J59" s="249">
        <v>6.7000000000000002E-4</v>
      </c>
      <c r="K59" s="248">
        <f t="shared" si="1"/>
        <v>4.7234329999999998E-2</v>
      </c>
      <c r="L59" s="249">
        <v>0</v>
      </c>
      <c r="M59" s="248">
        <f t="shared" si="2"/>
        <v>0</v>
      </c>
      <c r="N59" s="250">
        <v>20</v>
      </c>
      <c r="O59" s="251">
        <v>8</v>
      </c>
      <c r="P59" s="252" t="s">
        <v>139</v>
      </c>
    </row>
    <row r="60" spans="1:19" s="234" customFormat="1" ht="11.25" customHeight="1">
      <c r="A60" s="227">
        <v>24</v>
      </c>
      <c r="B60" s="227" t="s">
        <v>161</v>
      </c>
      <c r="C60" s="227" t="s">
        <v>830</v>
      </c>
      <c r="D60" s="228" t="s">
        <v>860</v>
      </c>
      <c r="E60" s="229" t="s">
        <v>861</v>
      </c>
      <c r="F60" s="227" t="s">
        <v>466</v>
      </c>
      <c r="G60" s="230">
        <v>60</v>
      </c>
      <c r="H60" s="230"/>
      <c r="I60" s="230">
        <f t="shared" si="0"/>
        <v>0</v>
      </c>
      <c r="J60" s="231">
        <v>1.0000000000000001E-5</v>
      </c>
      <c r="K60" s="230">
        <f t="shared" si="1"/>
        <v>6.0000000000000006E-4</v>
      </c>
      <c r="L60" s="231">
        <v>0</v>
      </c>
      <c r="M60" s="230">
        <f t="shared" si="2"/>
        <v>0</v>
      </c>
      <c r="N60" s="232">
        <v>20</v>
      </c>
      <c r="O60" s="233">
        <v>4</v>
      </c>
      <c r="P60" s="234" t="s">
        <v>139</v>
      </c>
    </row>
    <row r="61" spans="1:19" s="252" customFormat="1" ht="11.25" customHeight="1">
      <c r="A61" s="245">
        <v>25</v>
      </c>
      <c r="B61" s="245" t="s">
        <v>398</v>
      </c>
      <c r="C61" s="245" t="s">
        <v>822</v>
      </c>
      <c r="D61" s="246" t="s">
        <v>862</v>
      </c>
      <c r="E61" s="247" t="s">
        <v>863</v>
      </c>
      <c r="F61" s="245" t="s">
        <v>312</v>
      </c>
      <c r="G61" s="248">
        <v>13.116</v>
      </c>
      <c r="H61" s="248"/>
      <c r="I61" s="248">
        <f t="shared" si="0"/>
        <v>0</v>
      </c>
      <c r="J61" s="249">
        <v>1.35E-2</v>
      </c>
      <c r="K61" s="248">
        <f t="shared" si="1"/>
        <v>0.177066</v>
      </c>
      <c r="L61" s="249">
        <v>0</v>
      </c>
      <c r="M61" s="248">
        <f t="shared" si="2"/>
        <v>0</v>
      </c>
      <c r="N61" s="250">
        <v>20</v>
      </c>
      <c r="O61" s="251">
        <v>8</v>
      </c>
      <c r="P61" s="252" t="s">
        <v>139</v>
      </c>
    </row>
    <row r="62" spans="1:19" s="239" customFormat="1" ht="11.25" customHeight="1">
      <c r="A62" s="235"/>
      <c r="B62" s="235"/>
      <c r="C62" s="235"/>
      <c r="D62" s="239" t="s">
        <v>20</v>
      </c>
      <c r="E62" s="240" t="s">
        <v>864</v>
      </c>
      <c r="G62" s="241">
        <v>12</v>
      </c>
      <c r="P62" s="239">
        <v>2</v>
      </c>
      <c r="Q62" s="239" t="s">
        <v>78</v>
      </c>
      <c r="R62" s="239" t="s">
        <v>110</v>
      </c>
      <c r="S62" s="239" t="s">
        <v>86</v>
      </c>
    </row>
    <row r="63" spans="1:19" s="234" customFormat="1" ht="11.25" customHeight="1">
      <c r="A63" s="227">
        <v>26</v>
      </c>
      <c r="B63" s="227" t="s">
        <v>161</v>
      </c>
      <c r="C63" s="227" t="s">
        <v>830</v>
      </c>
      <c r="D63" s="228" t="s">
        <v>865</v>
      </c>
      <c r="E63" s="229" t="s">
        <v>866</v>
      </c>
      <c r="F63" s="227" t="s">
        <v>312</v>
      </c>
      <c r="G63" s="230">
        <v>1</v>
      </c>
      <c r="H63" s="230"/>
      <c r="I63" s="230">
        <f>ROUND(G63*H63,3)</f>
        <v>0</v>
      </c>
      <c r="J63" s="231">
        <v>0</v>
      </c>
      <c r="K63" s="230">
        <f>G63*J63</f>
        <v>0</v>
      </c>
      <c r="L63" s="231">
        <v>0</v>
      </c>
      <c r="M63" s="230">
        <f>G63*L63</f>
        <v>0</v>
      </c>
      <c r="N63" s="232">
        <v>20</v>
      </c>
      <c r="O63" s="233">
        <v>4</v>
      </c>
      <c r="P63" s="234" t="s">
        <v>139</v>
      </c>
    </row>
    <row r="64" spans="1:19" s="252" customFormat="1" ht="22.5" customHeight="1">
      <c r="A64" s="245">
        <v>27</v>
      </c>
      <c r="B64" s="245" t="s">
        <v>398</v>
      </c>
      <c r="C64" s="245" t="s">
        <v>822</v>
      </c>
      <c r="D64" s="246" t="s">
        <v>867</v>
      </c>
      <c r="E64" s="247" t="s">
        <v>868</v>
      </c>
      <c r="F64" s="245" t="s">
        <v>312</v>
      </c>
      <c r="G64" s="248">
        <v>1</v>
      </c>
      <c r="H64" s="248"/>
      <c r="I64" s="248">
        <f>ROUND(G64*H64,3)</f>
        <v>0</v>
      </c>
      <c r="J64" s="249">
        <v>5.0000000000000001E-4</v>
      </c>
      <c r="K64" s="248">
        <f>G64*J64</f>
        <v>5.0000000000000001E-4</v>
      </c>
      <c r="L64" s="249">
        <v>0</v>
      </c>
      <c r="M64" s="248">
        <f>G64*L64</f>
        <v>0</v>
      </c>
      <c r="N64" s="250">
        <v>20</v>
      </c>
      <c r="O64" s="251">
        <v>8</v>
      </c>
      <c r="P64" s="252" t="s">
        <v>139</v>
      </c>
    </row>
    <row r="65" spans="1:19" s="234" customFormat="1" ht="11.25" customHeight="1">
      <c r="A65" s="227">
        <v>28</v>
      </c>
      <c r="B65" s="227" t="s">
        <v>161</v>
      </c>
      <c r="C65" s="227" t="s">
        <v>830</v>
      </c>
      <c r="D65" s="228" t="s">
        <v>869</v>
      </c>
      <c r="E65" s="229" t="s">
        <v>870</v>
      </c>
      <c r="F65" s="227" t="s">
        <v>312</v>
      </c>
      <c r="G65" s="230">
        <v>5</v>
      </c>
      <c r="H65" s="230"/>
      <c r="I65" s="230">
        <f>ROUND(G65*H65,3)</f>
        <v>0</v>
      </c>
      <c r="J65" s="231">
        <v>5.0000000000000002E-5</v>
      </c>
      <c r="K65" s="230">
        <f>G65*J65</f>
        <v>2.5000000000000001E-4</v>
      </c>
      <c r="L65" s="231">
        <v>0</v>
      </c>
      <c r="M65" s="230">
        <f>G65*L65</f>
        <v>0</v>
      </c>
      <c r="N65" s="232">
        <v>20</v>
      </c>
      <c r="O65" s="233">
        <v>4</v>
      </c>
      <c r="P65" s="234" t="s">
        <v>139</v>
      </c>
    </row>
    <row r="66" spans="1:19" s="239" customFormat="1" ht="11.25" customHeight="1">
      <c r="A66" s="235"/>
      <c r="B66" s="235"/>
      <c r="C66" s="235"/>
      <c r="D66" s="239" t="s">
        <v>20</v>
      </c>
      <c r="E66" s="240" t="s">
        <v>871</v>
      </c>
      <c r="G66" s="241">
        <v>5</v>
      </c>
      <c r="P66" s="239">
        <v>2</v>
      </c>
      <c r="Q66" s="239" t="s">
        <v>78</v>
      </c>
      <c r="R66" s="239" t="s">
        <v>110</v>
      </c>
      <c r="S66" s="239" t="s">
        <v>86</v>
      </c>
    </row>
    <row r="67" spans="1:19" s="252" customFormat="1" ht="11.25" customHeight="1">
      <c r="A67" s="245">
        <v>29</v>
      </c>
      <c r="B67" s="245" t="s">
        <v>398</v>
      </c>
      <c r="C67" s="245" t="s">
        <v>822</v>
      </c>
      <c r="D67" s="246" t="s">
        <v>872</v>
      </c>
      <c r="E67" s="247" t="s">
        <v>873</v>
      </c>
      <c r="F67" s="245" t="s">
        <v>312</v>
      </c>
      <c r="G67" s="248">
        <v>1</v>
      </c>
      <c r="H67" s="248"/>
      <c r="I67" s="248">
        <f>ROUND(G67*H67,3)</f>
        <v>0</v>
      </c>
      <c r="J67" s="249">
        <v>5.9999999999999995E-4</v>
      </c>
      <c r="K67" s="248">
        <f>G67*J67</f>
        <v>5.9999999999999995E-4</v>
      </c>
      <c r="L67" s="249">
        <v>0</v>
      </c>
      <c r="M67" s="248">
        <f>G67*L67</f>
        <v>0</v>
      </c>
      <c r="N67" s="250">
        <v>20</v>
      </c>
      <c r="O67" s="251">
        <v>8</v>
      </c>
      <c r="P67" s="252" t="s">
        <v>139</v>
      </c>
    </row>
    <row r="68" spans="1:19" s="252" customFormat="1" ht="11.25" customHeight="1">
      <c r="A68" s="245">
        <v>30</v>
      </c>
      <c r="B68" s="245" t="s">
        <v>398</v>
      </c>
      <c r="C68" s="245" t="s">
        <v>822</v>
      </c>
      <c r="D68" s="246" t="s">
        <v>874</v>
      </c>
      <c r="E68" s="247" t="s">
        <v>875</v>
      </c>
      <c r="F68" s="245" t="s">
        <v>312</v>
      </c>
      <c r="G68" s="248">
        <v>4</v>
      </c>
      <c r="H68" s="248"/>
      <c r="I68" s="248">
        <f>ROUND(G68*H68,3)</f>
        <v>0</v>
      </c>
      <c r="J68" s="249">
        <v>6.9999999999999999E-4</v>
      </c>
      <c r="K68" s="248">
        <f>G68*J68</f>
        <v>2.8E-3</v>
      </c>
      <c r="L68" s="249">
        <v>0</v>
      </c>
      <c r="M68" s="248">
        <f>G68*L68</f>
        <v>0</v>
      </c>
      <c r="N68" s="250">
        <v>20</v>
      </c>
      <c r="O68" s="251">
        <v>8</v>
      </c>
      <c r="P68" s="252" t="s">
        <v>139</v>
      </c>
    </row>
    <row r="69" spans="1:19" s="234" customFormat="1" ht="11.25" customHeight="1">
      <c r="A69" s="227">
        <v>31</v>
      </c>
      <c r="B69" s="227" t="s">
        <v>161</v>
      </c>
      <c r="C69" s="227" t="s">
        <v>830</v>
      </c>
      <c r="D69" s="228" t="s">
        <v>876</v>
      </c>
      <c r="E69" s="229" t="s">
        <v>877</v>
      </c>
      <c r="F69" s="227" t="s">
        <v>312</v>
      </c>
      <c r="G69" s="230">
        <v>1</v>
      </c>
      <c r="H69" s="230"/>
      <c r="I69" s="230">
        <f>ROUND(G69*H69,3)</f>
        <v>0</v>
      </c>
      <c r="J69" s="231">
        <v>8.0000000000000007E-5</v>
      </c>
      <c r="K69" s="230">
        <f>G69*J69</f>
        <v>8.0000000000000007E-5</v>
      </c>
      <c r="L69" s="231">
        <v>0</v>
      </c>
      <c r="M69" s="230">
        <f>G69*L69</f>
        <v>0</v>
      </c>
      <c r="N69" s="232">
        <v>20</v>
      </c>
      <c r="O69" s="233">
        <v>4</v>
      </c>
      <c r="P69" s="234" t="s">
        <v>139</v>
      </c>
    </row>
    <row r="70" spans="1:19" s="234" customFormat="1" ht="11.25" customHeight="1">
      <c r="A70" s="227">
        <v>32</v>
      </c>
      <c r="B70" s="227" t="s">
        <v>161</v>
      </c>
      <c r="C70" s="227" t="s">
        <v>830</v>
      </c>
      <c r="D70" s="228" t="s">
        <v>878</v>
      </c>
      <c r="E70" s="229" t="s">
        <v>879</v>
      </c>
      <c r="F70" s="227" t="s">
        <v>312</v>
      </c>
      <c r="G70" s="230">
        <v>1</v>
      </c>
      <c r="H70" s="230"/>
      <c r="I70" s="230">
        <f>ROUND(G70*H70,3)</f>
        <v>0</v>
      </c>
      <c r="J70" s="231">
        <v>8.0000000000000007E-5</v>
      </c>
      <c r="K70" s="230">
        <f>G70*J70</f>
        <v>8.0000000000000007E-5</v>
      </c>
      <c r="L70" s="231">
        <v>0</v>
      </c>
      <c r="M70" s="230">
        <f>G70*L70</f>
        <v>0</v>
      </c>
      <c r="N70" s="232">
        <v>20</v>
      </c>
      <c r="O70" s="233">
        <v>4</v>
      </c>
      <c r="P70" s="234" t="s">
        <v>139</v>
      </c>
    </row>
    <row r="71" spans="1:19" s="234" customFormat="1" ht="11.25" customHeight="1">
      <c r="A71" s="227">
        <v>33</v>
      </c>
      <c r="B71" s="227" t="s">
        <v>161</v>
      </c>
      <c r="C71" s="227" t="s">
        <v>830</v>
      </c>
      <c r="D71" s="228" t="s">
        <v>880</v>
      </c>
      <c r="E71" s="229" t="s">
        <v>881</v>
      </c>
      <c r="F71" s="227" t="s">
        <v>312</v>
      </c>
      <c r="G71" s="230">
        <v>2</v>
      </c>
      <c r="H71" s="230"/>
      <c r="I71" s="230">
        <f>ROUND(G71*H71,3)</f>
        <v>0</v>
      </c>
      <c r="J71" s="231">
        <v>2.0000000000000002E-5</v>
      </c>
      <c r="K71" s="230">
        <f>G71*J71</f>
        <v>4.0000000000000003E-5</v>
      </c>
      <c r="L71" s="231">
        <v>0</v>
      </c>
      <c r="M71" s="230">
        <f>G71*L71</f>
        <v>0</v>
      </c>
      <c r="N71" s="232">
        <v>20</v>
      </c>
      <c r="O71" s="233">
        <v>4</v>
      </c>
      <c r="P71" s="234" t="s">
        <v>139</v>
      </c>
    </row>
    <row r="72" spans="1:19" s="239" customFormat="1" ht="11.25" customHeight="1">
      <c r="A72" s="235"/>
      <c r="B72" s="235"/>
      <c r="C72" s="235"/>
      <c r="D72" s="239" t="s">
        <v>20</v>
      </c>
      <c r="E72" s="240" t="s">
        <v>882</v>
      </c>
      <c r="G72" s="241">
        <v>2</v>
      </c>
      <c r="P72" s="239">
        <v>2</v>
      </c>
      <c r="Q72" s="239" t="s">
        <v>78</v>
      </c>
      <c r="R72" s="239" t="s">
        <v>110</v>
      </c>
      <c r="S72" s="239" t="s">
        <v>86</v>
      </c>
    </row>
    <row r="73" spans="1:19" s="252" customFormat="1" ht="11.25" customHeight="1">
      <c r="A73" s="245">
        <v>34</v>
      </c>
      <c r="B73" s="245" t="s">
        <v>398</v>
      </c>
      <c r="C73" s="245" t="s">
        <v>822</v>
      </c>
      <c r="D73" s="246" t="s">
        <v>883</v>
      </c>
      <c r="E73" s="247" t="s">
        <v>884</v>
      </c>
      <c r="F73" s="245" t="s">
        <v>312</v>
      </c>
      <c r="G73" s="248">
        <v>1</v>
      </c>
      <c r="H73" s="248"/>
      <c r="I73" s="248">
        <f t="shared" ref="I73:I85" si="3">ROUND(G73*H73,3)</f>
        <v>0</v>
      </c>
      <c r="J73" s="249">
        <v>1E-3</v>
      </c>
      <c r="K73" s="248">
        <f t="shared" ref="K73:K85" si="4">G73*J73</f>
        <v>1E-3</v>
      </c>
      <c r="L73" s="249">
        <v>0</v>
      </c>
      <c r="M73" s="248">
        <f t="shared" ref="M73:M85" si="5">G73*L73</f>
        <v>0</v>
      </c>
      <c r="N73" s="250">
        <v>20</v>
      </c>
      <c r="O73" s="251">
        <v>8</v>
      </c>
      <c r="P73" s="252" t="s">
        <v>139</v>
      </c>
    </row>
    <row r="74" spans="1:19" s="252" customFormat="1" ht="11.25" customHeight="1">
      <c r="A74" s="245">
        <v>35</v>
      </c>
      <c r="B74" s="245" t="s">
        <v>398</v>
      </c>
      <c r="C74" s="245" t="s">
        <v>822</v>
      </c>
      <c r="D74" s="246" t="s">
        <v>885</v>
      </c>
      <c r="E74" s="247" t="s">
        <v>886</v>
      </c>
      <c r="F74" s="245" t="s">
        <v>312</v>
      </c>
      <c r="G74" s="248">
        <v>1</v>
      </c>
      <c r="H74" s="248"/>
      <c r="I74" s="248">
        <f t="shared" si="3"/>
        <v>0</v>
      </c>
      <c r="J74" s="249">
        <v>3.2000000000000002E-3</v>
      </c>
      <c r="K74" s="248">
        <f t="shared" si="4"/>
        <v>3.2000000000000002E-3</v>
      </c>
      <c r="L74" s="249">
        <v>0</v>
      </c>
      <c r="M74" s="248">
        <f t="shared" si="5"/>
        <v>0</v>
      </c>
      <c r="N74" s="250">
        <v>20</v>
      </c>
      <c r="O74" s="251">
        <v>8</v>
      </c>
      <c r="P74" s="252" t="s">
        <v>139</v>
      </c>
    </row>
    <row r="75" spans="1:19" s="234" customFormat="1" ht="11.25" customHeight="1">
      <c r="A75" s="227">
        <v>36</v>
      </c>
      <c r="B75" s="227" t="s">
        <v>161</v>
      </c>
      <c r="C75" s="227" t="s">
        <v>830</v>
      </c>
      <c r="D75" s="228" t="s">
        <v>887</v>
      </c>
      <c r="E75" s="229" t="s">
        <v>888</v>
      </c>
      <c r="F75" s="227" t="s">
        <v>466</v>
      </c>
      <c r="G75" s="230">
        <v>64.5</v>
      </c>
      <c r="H75" s="230"/>
      <c r="I75" s="230">
        <f t="shared" si="3"/>
        <v>0</v>
      </c>
      <c r="J75" s="231">
        <v>9.4299999999999991E-3</v>
      </c>
      <c r="K75" s="230">
        <f t="shared" si="4"/>
        <v>0.60823499999999997</v>
      </c>
      <c r="L75" s="231">
        <v>0</v>
      </c>
      <c r="M75" s="230">
        <f t="shared" si="5"/>
        <v>0</v>
      </c>
      <c r="N75" s="232">
        <v>20</v>
      </c>
      <c r="O75" s="233">
        <v>4</v>
      </c>
      <c r="P75" s="234" t="s">
        <v>139</v>
      </c>
    </row>
    <row r="76" spans="1:19" s="234" customFormat="1" ht="22.5" customHeight="1">
      <c r="A76" s="227">
        <v>37</v>
      </c>
      <c r="B76" s="227" t="s">
        <v>161</v>
      </c>
      <c r="C76" s="227" t="s">
        <v>830</v>
      </c>
      <c r="D76" s="228" t="s">
        <v>889</v>
      </c>
      <c r="E76" s="229" t="s">
        <v>890</v>
      </c>
      <c r="F76" s="227" t="s">
        <v>466</v>
      </c>
      <c r="G76" s="230">
        <v>2</v>
      </c>
      <c r="H76" s="230"/>
      <c r="I76" s="230">
        <f t="shared" si="3"/>
        <v>0</v>
      </c>
      <c r="J76" s="231">
        <v>1.2E-2</v>
      </c>
      <c r="K76" s="230">
        <f t="shared" si="4"/>
        <v>2.4E-2</v>
      </c>
      <c r="L76" s="231">
        <v>0</v>
      </c>
      <c r="M76" s="230">
        <f t="shared" si="5"/>
        <v>0</v>
      </c>
      <c r="N76" s="232">
        <v>20</v>
      </c>
      <c r="O76" s="233">
        <v>4</v>
      </c>
      <c r="P76" s="234" t="s">
        <v>139</v>
      </c>
    </row>
    <row r="77" spans="1:19" s="234" customFormat="1" ht="11.25" customHeight="1">
      <c r="A77" s="227">
        <v>38</v>
      </c>
      <c r="B77" s="227" t="s">
        <v>161</v>
      </c>
      <c r="C77" s="227" t="s">
        <v>830</v>
      </c>
      <c r="D77" s="228" t="s">
        <v>891</v>
      </c>
      <c r="E77" s="229" t="s">
        <v>892</v>
      </c>
      <c r="F77" s="227" t="s">
        <v>466</v>
      </c>
      <c r="G77" s="230">
        <v>60</v>
      </c>
      <c r="H77" s="230"/>
      <c r="I77" s="230">
        <f t="shared" si="3"/>
        <v>0</v>
      </c>
      <c r="J77" s="231">
        <v>1.856E-2</v>
      </c>
      <c r="K77" s="230">
        <f t="shared" si="4"/>
        <v>1.1135999999999999</v>
      </c>
      <c r="L77" s="231">
        <v>0</v>
      </c>
      <c r="M77" s="230">
        <f t="shared" si="5"/>
        <v>0</v>
      </c>
      <c r="N77" s="232">
        <v>20</v>
      </c>
      <c r="O77" s="233">
        <v>4</v>
      </c>
      <c r="P77" s="234" t="s">
        <v>139</v>
      </c>
    </row>
    <row r="78" spans="1:19" s="234" customFormat="1" ht="22.5" customHeight="1">
      <c r="A78" s="227">
        <v>39</v>
      </c>
      <c r="B78" s="227" t="s">
        <v>161</v>
      </c>
      <c r="C78" s="227" t="s">
        <v>830</v>
      </c>
      <c r="D78" s="228" t="s">
        <v>893</v>
      </c>
      <c r="E78" s="229" t="s">
        <v>894</v>
      </c>
      <c r="F78" s="227" t="s">
        <v>312</v>
      </c>
      <c r="G78" s="230">
        <v>2</v>
      </c>
      <c r="H78" s="230"/>
      <c r="I78" s="230">
        <f t="shared" si="3"/>
        <v>0</v>
      </c>
      <c r="J78" s="231">
        <v>2.0799999999999999E-2</v>
      </c>
      <c r="K78" s="230">
        <f t="shared" si="4"/>
        <v>4.1599999999999998E-2</v>
      </c>
      <c r="L78" s="231">
        <v>0</v>
      </c>
      <c r="M78" s="230">
        <f t="shared" si="5"/>
        <v>0</v>
      </c>
      <c r="N78" s="232">
        <v>20</v>
      </c>
      <c r="O78" s="233">
        <v>4</v>
      </c>
      <c r="P78" s="234" t="s">
        <v>139</v>
      </c>
    </row>
    <row r="79" spans="1:19" s="234" customFormat="1" ht="11.25" customHeight="1">
      <c r="A79" s="227">
        <v>40</v>
      </c>
      <c r="B79" s="227" t="s">
        <v>161</v>
      </c>
      <c r="C79" s="227" t="s">
        <v>830</v>
      </c>
      <c r="D79" s="228" t="s">
        <v>895</v>
      </c>
      <c r="E79" s="229" t="s">
        <v>896</v>
      </c>
      <c r="F79" s="227" t="s">
        <v>312</v>
      </c>
      <c r="G79" s="230">
        <v>1</v>
      </c>
      <c r="H79" s="230"/>
      <c r="I79" s="230">
        <f t="shared" si="3"/>
        <v>0</v>
      </c>
      <c r="J79" s="231">
        <v>0</v>
      </c>
      <c r="K79" s="230">
        <f t="shared" si="4"/>
        <v>0</v>
      </c>
      <c r="L79" s="231">
        <v>0</v>
      </c>
      <c r="M79" s="230">
        <f t="shared" si="5"/>
        <v>0</v>
      </c>
      <c r="N79" s="232">
        <v>20</v>
      </c>
      <c r="O79" s="233">
        <v>4</v>
      </c>
      <c r="P79" s="234" t="s">
        <v>139</v>
      </c>
    </row>
    <row r="80" spans="1:19" s="252" customFormat="1" ht="11.25" customHeight="1">
      <c r="A80" s="245">
        <v>41</v>
      </c>
      <c r="B80" s="245" t="s">
        <v>398</v>
      </c>
      <c r="C80" s="245" t="s">
        <v>822</v>
      </c>
      <c r="D80" s="246" t="s">
        <v>897</v>
      </c>
      <c r="E80" s="247" t="s">
        <v>898</v>
      </c>
      <c r="F80" s="245" t="s">
        <v>312</v>
      </c>
      <c r="G80" s="248">
        <v>1</v>
      </c>
      <c r="H80" s="248"/>
      <c r="I80" s="248">
        <f t="shared" si="3"/>
        <v>0</v>
      </c>
      <c r="J80" s="249">
        <v>0.08</v>
      </c>
      <c r="K80" s="248">
        <f t="shared" si="4"/>
        <v>0.08</v>
      </c>
      <c r="L80" s="249">
        <v>0</v>
      </c>
      <c r="M80" s="248">
        <f t="shared" si="5"/>
        <v>0</v>
      </c>
      <c r="N80" s="250">
        <v>20</v>
      </c>
      <c r="O80" s="251">
        <v>8</v>
      </c>
      <c r="P80" s="252" t="s">
        <v>139</v>
      </c>
    </row>
    <row r="81" spans="1:16" s="252" customFormat="1" ht="11.25" customHeight="1">
      <c r="A81" s="245">
        <v>42</v>
      </c>
      <c r="B81" s="245" t="s">
        <v>398</v>
      </c>
      <c r="C81" s="245" t="s">
        <v>822</v>
      </c>
      <c r="D81" s="246" t="s">
        <v>899</v>
      </c>
      <c r="E81" s="247" t="s">
        <v>900</v>
      </c>
      <c r="F81" s="245" t="s">
        <v>312</v>
      </c>
      <c r="G81" s="248">
        <v>2</v>
      </c>
      <c r="H81" s="248"/>
      <c r="I81" s="248">
        <f t="shared" si="3"/>
        <v>0</v>
      </c>
      <c r="J81" s="249">
        <v>0.08</v>
      </c>
      <c r="K81" s="248">
        <f t="shared" si="4"/>
        <v>0.16</v>
      </c>
      <c r="L81" s="249">
        <v>0</v>
      </c>
      <c r="M81" s="248">
        <f t="shared" si="5"/>
        <v>0</v>
      </c>
      <c r="N81" s="250">
        <v>20</v>
      </c>
      <c r="O81" s="251">
        <v>8</v>
      </c>
      <c r="P81" s="252" t="s">
        <v>139</v>
      </c>
    </row>
    <row r="82" spans="1:16" s="234" customFormat="1" ht="22.5" customHeight="1">
      <c r="A82" s="227">
        <v>43</v>
      </c>
      <c r="B82" s="227" t="s">
        <v>161</v>
      </c>
      <c r="C82" s="227" t="s">
        <v>830</v>
      </c>
      <c r="D82" s="228" t="s">
        <v>901</v>
      </c>
      <c r="E82" s="229" t="s">
        <v>902</v>
      </c>
      <c r="F82" s="227" t="s">
        <v>312</v>
      </c>
      <c r="G82" s="230">
        <v>1</v>
      </c>
      <c r="H82" s="230"/>
      <c r="I82" s="230">
        <f t="shared" si="3"/>
        <v>0</v>
      </c>
      <c r="J82" s="231">
        <v>3.0000000000000001E-5</v>
      </c>
      <c r="K82" s="230">
        <f t="shared" si="4"/>
        <v>3.0000000000000001E-5</v>
      </c>
      <c r="L82" s="231">
        <v>0</v>
      </c>
      <c r="M82" s="230">
        <f t="shared" si="5"/>
        <v>0</v>
      </c>
      <c r="N82" s="232">
        <v>20</v>
      </c>
      <c r="O82" s="233">
        <v>4</v>
      </c>
      <c r="P82" s="234" t="s">
        <v>139</v>
      </c>
    </row>
    <row r="83" spans="1:16" s="252" customFormat="1" ht="11.25" customHeight="1">
      <c r="A83" s="245">
        <v>44</v>
      </c>
      <c r="B83" s="245" t="s">
        <v>398</v>
      </c>
      <c r="C83" s="245" t="s">
        <v>822</v>
      </c>
      <c r="D83" s="246" t="s">
        <v>903</v>
      </c>
      <c r="E83" s="247" t="s">
        <v>904</v>
      </c>
      <c r="F83" s="245" t="s">
        <v>905</v>
      </c>
      <c r="G83" s="248">
        <v>1</v>
      </c>
      <c r="H83" s="248"/>
      <c r="I83" s="248">
        <f t="shared" si="3"/>
        <v>0</v>
      </c>
      <c r="J83" s="249">
        <v>0</v>
      </c>
      <c r="K83" s="248">
        <f t="shared" si="4"/>
        <v>0</v>
      </c>
      <c r="L83" s="249">
        <v>0</v>
      </c>
      <c r="M83" s="248">
        <f t="shared" si="5"/>
        <v>0</v>
      </c>
      <c r="N83" s="250">
        <v>20</v>
      </c>
      <c r="O83" s="251">
        <v>8</v>
      </c>
      <c r="P83" s="252" t="s">
        <v>139</v>
      </c>
    </row>
    <row r="84" spans="1:16" s="234" customFormat="1" ht="22.5" customHeight="1">
      <c r="A84" s="227">
        <v>45</v>
      </c>
      <c r="B84" s="227" t="s">
        <v>161</v>
      </c>
      <c r="C84" s="227" t="s">
        <v>830</v>
      </c>
      <c r="D84" s="228" t="s">
        <v>906</v>
      </c>
      <c r="E84" s="229" t="s">
        <v>907</v>
      </c>
      <c r="F84" s="227" t="s">
        <v>312</v>
      </c>
      <c r="G84" s="230">
        <v>1</v>
      </c>
      <c r="H84" s="230"/>
      <c r="I84" s="230">
        <f t="shared" si="3"/>
        <v>0</v>
      </c>
      <c r="J84" s="231">
        <v>7.0200000000000002E-3</v>
      </c>
      <c r="K84" s="230">
        <f t="shared" si="4"/>
        <v>7.0200000000000002E-3</v>
      </c>
      <c r="L84" s="231">
        <v>0</v>
      </c>
      <c r="M84" s="230">
        <f t="shared" si="5"/>
        <v>0</v>
      </c>
      <c r="N84" s="232">
        <v>20</v>
      </c>
      <c r="O84" s="233">
        <v>4</v>
      </c>
      <c r="P84" s="234" t="s">
        <v>139</v>
      </c>
    </row>
    <row r="85" spans="1:16" s="252" customFormat="1" ht="11.25" customHeight="1">
      <c r="A85" s="245">
        <v>46</v>
      </c>
      <c r="B85" s="245" t="s">
        <v>398</v>
      </c>
      <c r="C85" s="245" t="s">
        <v>822</v>
      </c>
      <c r="D85" s="246" t="s">
        <v>908</v>
      </c>
      <c r="E85" s="247" t="s">
        <v>909</v>
      </c>
      <c r="F85" s="245" t="s">
        <v>312</v>
      </c>
      <c r="G85" s="248">
        <v>1</v>
      </c>
      <c r="H85" s="248"/>
      <c r="I85" s="248">
        <f t="shared" si="3"/>
        <v>0</v>
      </c>
      <c r="J85" s="249">
        <v>5.3999999999999999E-2</v>
      </c>
      <c r="K85" s="248">
        <f t="shared" si="4"/>
        <v>5.3999999999999999E-2</v>
      </c>
      <c r="L85" s="249">
        <v>0</v>
      </c>
      <c r="M85" s="248">
        <f t="shared" si="5"/>
        <v>0</v>
      </c>
      <c r="N85" s="250">
        <v>20</v>
      </c>
      <c r="O85" s="251">
        <v>8</v>
      </c>
      <c r="P85" s="252" t="s">
        <v>139</v>
      </c>
    </row>
    <row r="86" spans="1:16" s="224" customFormat="1" ht="11.25" customHeight="1">
      <c r="B86" s="225" t="s">
        <v>77</v>
      </c>
      <c r="D86" s="224" t="s">
        <v>203</v>
      </c>
      <c r="E86" s="224" t="s">
        <v>910</v>
      </c>
      <c r="I86" s="226">
        <f>SUM(I87:I93)</f>
        <v>0</v>
      </c>
      <c r="K86" s="226">
        <f>SUM(K87:K93)</f>
        <v>0</v>
      </c>
      <c r="M86" s="226">
        <f>SUM(M87:M93)</f>
        <v>0.77200000000000002</v>
      </c>
      <c r="P86" s="224" t="s">
        <v>86</v>
      </c>
    </row>
    <row r="87" spans="1:16" s="234" customFormat="1" ht="22.5" customHeight="1">
      <c r="A87" s="227">
        <v>47</v>
      </c>
      <c r="B87" s="227" t="s">
        <v>161</v>
      </c>
      <c r="C87" s="227" t="s">
        <v>911</v>
      </c>
      <c r="D87" s="228" t="s">
        <v>912</v>
      </c>
      <c r="E87" s="229" t="s">
        <v>913</v>
      </c>
      <c r="F87" s="227" t="s">
        <v>312</v>
      </c>
      <c r="G87" s="230">
        <v>1</v>
      </c>
      <c r="H87" s="230"/>
      <c r="I87" s="230">
        <f t="shared" ref="I87:I93" si="6">ROUND(G87*H87,3)</f>
        <v>0</v>
      </c>
      <c r="J87" s="231">
        <v>0</v>
      </c>
      <c r="K87" s="230">
        <f t="shared" ref="K87:K93" si="7">G87*J87</f>
        <v>0</v>
      </c>
      <c r="L87" s="231">
        <v>0.104</v>
      </c>
      <c r="M87" s="230">
        <f t="shared" ref="M87:M93" si="8">G87*L87</f>
        <v>0.104</v>
      </c>
      <c r="N87" s="232">
        <v>20</v>
      </c>
      <c r="O87" s="233">
        <v>4</v>
      </c>
      <c r="P87" s="234" t="s">
        <v>139</v>
      </c>
    </row>
    <row r="88" spans="1:16" s="234" customFormat="1" ht="22.5" customHeight="1">
      <c r="A88" s="227">
        <v>48</v>
      </c>
      <c r="B88" s="227" t="s">
        <v>161</v>
      </c>
      <c r="C88" s="227" t="s">
        <v>911</v>
      </c>
      <c r="D88" s="228" t="s">
        <v>914</v>
      </c>
      <c r="E88" s="229" t="s">
        <v>915</v>
      </c>
      <c r="F88" s="227" t="s">
        <v>312</v>
      </c>
      <c r="G88" s="230">
        <v>2</v>
      </c>
      <c r="H88" s="230"/>
      <c r="I88" s="230">
        <f t="shared" si="6"/>
        <v>0</v>
      </c>
      <c r="J88" s="231">
        <v>0</v>
      </c>
      <c r="K88" s="230">
        <f t="shared" si="7"/>
        <v>0</v>
      </c>
      <c r="L88" s="231">
        <v>0.13900000000000001</v>
      </c>
      <c r="M88" s="230">
        <f t="shared" si="8"/>
        <v>0.27800000000000002</v>
      </c>
      <c r="N88" s="232">
        <v>20</v>
      </c>
      <c r="O88" s="233">
        <v>4</v>
      </c>
      <c r="P88" s="234" t="s">
        <v>139</v>
      </c>
    </row>
    <row r="89" spans="1:16" s="234" customFormat="1" ht="22.5" customHeight="1">
      <c r="A89" s="227">
        <v>49</v>
      </c>
      <c r="B89" s="227" t="s">
        <v>161</v>
      </c>
      <c r="C89" s="227" t="s">
        <v>911</v>
      </c>
      <c r="D89" s="228" t="s">
        <v>916</v>
      </c>
      <c r="E89" s="229" t="s">
        <v>917</v>
      </c>
      <c r="F89" s="227" t="s">
        <v>466</v>
      </c>
      <c r="G89" s="230">
        <v>30</v>
      </c>
      <c r="H89" s="230"/>
      <c r="I89" s="230">
        <f t="shared" si="6"/>
        <v>0</v>
      </c>
      <c r="J89" s="231">
        <v>0</v>
      </c>
      <c r="K89" s="230">
        <f t="shared" si="7"/>
        <v>0</v>
      </c>
      <c r="L89" s="231">
        <v>1.2999999999999999E-2</v>
      </c>
      <c r="M89" s="230">
        <f t="shared" si="8"/>
        <v>0.38999999999999996</v>
      </c>
      <c r="N89" s="232">
        <v>20</v>
      </c>
      <c r="O89" s="233">
        <v>4</v>
      </c>
      <c r="P89" s="234" t="s">
        <v>139</v>
      </c>
    </row>
    <row r="90" spans="1:16" s="234" customFormat="1" ht="11.25" customHeight="1">
      <c r="A90" s="227">
        <v>50</v>
      </c>
      <c r="B90" s="227" t="s">
        <v>161</v>
      </c>
      <c r="C90" s="227" t="s">
        <v>911</v>
      </c>
      <c r="D90" s="228" t="s">
        <v>376</v>
      </c>
      <c r="E90" s="229" t="s">
        <v>377</v>
      </c>
      <c r="F90" s="227" t="s">
        <v>378</v>
      </c>
      <c r="G90" s="230">
        <v>1.9139999999999999</v>
      </c>
      <c r="H90" s="230"/>
      <c r="I90" s="230">
        <f t="shared" si="6"/>
        <v>0</v>
      </c>
      <c r="J90" s="231">
        <v>0</v>
      </c>
      <c r="K90" s="230">
        <f t="shared" si="7"/>
        <v>0</v>
      </c>
      <c r="L90" s="231">
        <v>0</v>
      </c>
      <c r="M90" s="230">
        <f t="shared" si="8"/>
        <v>0</v>
      </c>
      <c r="N90" s="232">
        <v>20</v>
      </c>
      <c r="O90" s="233">
        <v>4</v>
      </c>
      <c r="P90" s="234" t="s">
        <v>139</v>
      </c>
    </row>
    <row r="91" spans="1:16" s="234" customFormat="1" ht="11.25" customHeight="1">
      <c r="A91" s="227">
        <v>51</v>
      </c>
      <c r="B91" s="227" t="s">
        <v>161</v>
      </c>
      <c r="C91" s="227" t="s">
        <v>911</v>
      </c>
      <c r="D91" s="228" t="s">
        <v>381</v>
      </c>
      <c r="E91" s="229" t="s">
        <v>382</v>
      </c>
      <c r="F91" s="227" t="s">
        <v>378</v>
      </c>
      <c r="G91" s="230">
        <v>17.225999999999999</v>
      </c>
      <c r="H91" s="230"/>
      <c r="I91" s="230">
        <f t="shared" si="6"/>
        <v>0</v>
      </c>
      <c r="J91" s="231">
        <v>0</v>
      </c>
      <c r="K91" s="230">
        <f t="shared" si="7"/>
        <v>0</v>
      </c>
      <c r="L91" s="231">
        <v>0</v>
      </c>
      <c r="M91" s="230">
        <f t="shared" si="8"/>
        <v>0</v>
      </c>
      <c r="N91" s="232">
        <v>20</v>
      </c>
      <c r="O91" s="233">
        <v>4</v>
      </c>
      <c r="P91" s="234" t="s">
        <v>139</v>
      </c>
    </row>
    <row r="92" spans="1:16" s="234" customFormat="1" ht="11.25" customHeight="1">
      <c r="A92" s="227">
        <v>52</v>
      </c>
      <c r="B92" s="227" t="s">
        <v>161</v>
      </c>
      <c r="C92" s="227" t="s">
        <v>911</v>
      </c>
      <c r="D92" s="228" t="s">
        <v>918</v>
      </c>
      <c r="E92" s="229" t="s">
        <v>919</v>
      </c>
      <c r="F92" s="227" t="s">
        <v>378</v>
      </c>
      <c r="G92" s="230">
        <v>1.9139999999999999</v>
      </c>
      <c r="H92" s="230"/>
      <c r="I92" s="230">
        <f t="shared" si="6"/>
        <v>0</v>
      </c>
      <c r="J92" s="231">
        <v>0</v>
      </c>
      <c r="K92" s="230">
        <f t="shared" si="7"/>
        <v>0</v>
      </c>
      <c r="L92" s="231">
        <v>0</v>
      </c>
      <c r="M92" s="230">
        <f t="shared" si="8"/>
        <v>0</v>
      </c>
      <c r="N92" s="232">
        <v>20</v>
      </c>
      <c r="O92" s="233">
        <v>4</v>
      </c>
      <c r="P92" s="234" t="s">
        <v>139</v>
      </c>
    </row>
    <row r="93" spans="1:16" s="234" customFormat="1" ht="11.25" customHeight="1">
      <c r="A93" s="227">
        <v>53</v>
      </c>
      <c r="B93" s="227" t="s">
        <v>161</v>
      </c>
      <c r="C93" s="227" t="s">
        <v>911</v>
      </c>
      <c r="D93" s="228" t="s">
        <v>386</v>
      </c>
      <c r="E93" s="229" t="s">
        <v>387</v>
      </c>
      <c r="F93" s="227" t="s">
        <v>378</v>
      </c>
      <c r="G93" s="230">
        <v>1.9139999999999999</v>
      </c>
      <c r="H93" s="230"/>
      <c r="I93" s="230">
        <f t="shared" si="6"/>
        <v>0</v>
      </c>
      <c r="J93" s="231">
        <v>0</v>
      </c>
      <c r="K93" s="230">
        <f t="shared" si="7"/>
        <v>0</v>
      </c>
      <c r="L93" s="231">
        <v>0</v>
      </c>
      <c r="M93" s="230">
        <f t="shared" si="8"/>
        <v>0</v>
      </c>
      <c r="N93" s="232">
        <v>20</v>
      </c>
      <c r="O93" s="233">
        <v>4</v>
      </c>
      <c r="P93" s="234" t="s">
        <v>139</v>
      </c>
    </row>
    <row r="94" spans="1:16" s="224" customFormat="1" ht="11.25" customHeight="1">
      <c r="B94" s="225" t="s">
        <v>77</v>
      </c>
      <c r="D94" s="224" t="s">
        <v>642</v>
      </c>
      <c r="E94" s="224" t="s">
        <v>920</v>
      </c>
      <c r="I94" s="226">
        <f>I95</f>
        <v>0</v>
      </c>
      <c r="K94" s="226">
        <f>K95</f>
        <v>0</v>
      </c>
      <c r="M94" s="226">
        <f>M95</f>
        <v>0</v>
      </c>
      <c r="P94" s="224" t="s">
        <v>86</v>
      </c>
    </row>
    <row r="95" spans="1:16" s="234" customFormat="1" ht="22.5" customHeight="1">
      <c r="A95" s="227">
        <v>54</v>
      </c>
      <c r="B95" s="227" t="s">
        <v>161</v>
      </c>
      <c r="C95" s="227" t="s">
        <v>830</v>
      </c>
      <c r="D95" s="228" t="s">
        <v>921</v>
      </c>
      <c r="E95" s="229" t="s">
        <v>922</v>
      </c>
      <c r="F95" s="227" t="s">
        <v>378</v>
      </c>
      <c r="G95" s="230">
        <v>227.625</v>
      </c>
      <c r="H95" s="230"/>
      <c r="I95" s="230">
        <f>ROUND(G95*H95,3)</f>
        <v>0</v>
      </c>
      <c r="J95" s="231">
        <v>0</v>
      </c>
      <c r="K95" s="230">
        <f>G95*J95</f>
        <v>0</v>
      </c>
      <c r="L95" s="231">
        <v>0</v>
      </c>
      <c r="M95" s="230">
        <f>G95*L95</f>
        <v>0</v>
      </c>
      <c r="N95" s="232">
        <v>20</v>
      </c>
      <c r="O95" s="233">
        <v>4</v>
      </c>
      <c r="P95" s="234" t="s">
        <v>139</v>
      </c>
    </row>
    <row r="96" spans="1:16" s="223" customFormat="1" ht="11.25" customHeight="1">
      <c r="B96" s="253" t="s">
        <v>77</v>
      </c>
      <c r="D96" s="223" t="s">
        <v>923</v>
      </c>
      <c r="E96" s="223" t="s">
        <v>924</v>
      </c>
      <c r="I96" s="254">
        <f>I97+I115+I152+I196+I282</f>
        <v>0</v>
      </c>
      <c r="K96" s="254">
        <f>K97+K115+K152+K196+K282</f>
        <v>16.976521599999998</v>
      </c>
      <c r="M96" s="254">
        <f>M97+M115+M152+M196+M282</f>
        <v>1.14168</v>
      </c>
      <c r="P96" s="223" t="s">
        <v>78</v>
      </c>
    </row>
    <row r="97" spans="1:19" s="224" customFormat="1" ht="11.25" customHeight="1">
      <c r="B97" s="225" t="s">
        <v>77</v>
      </c>
      <c r="D97" s="224" t="s">
        <v>925</v>
      </c>
      <c r="E97" s="224" t="s">
        <v>926</v>
      </c>
      <c r="I97" s="226">
        <f>SUM(I98:I114)</f>
        <v>0</v>
      </c>
      <c r="K97" s="226">
        <f>SUM(K98:K114)</f>
        <v>0.13102559999999999</v>
      </c>
      <c r="M97" s="226">
        <f>SUM(M98:M114)</f>
        <v>0</v>
      </c>
      <c r="P97" s="224" t="s">
        <v>86</v>
      </c>
    </row>
    <row r="98" spans="1:19" s="234" customFormat="1" ht="11.25" customHeight="1">
      <c r="A98" s="227">
        <v>55</v>
      </c>
      <c r="B98" s="227" t="s">
        <v>161</v>
      </c>
      <c r="C98" s="227" t="s">
        <v>925</v>
      </c>
      <c r="D98" s="228" t="s">
        <v>927</v>
      </c>
      <c r="E98" s="229" t="s">
        <v>928</v>
      </c>
      <c r="F98" s="227" t="s">
        <v>466</v>
      </c>
      <c r="G98" s="230">
        <v>60</v>
      </c>
      <c r="H98" s="230"/>
      <c r="I98" s="230">
        <f>ROUND(G98*H98,3)</f>
        <v>0</v>
      </c>
      <c r="J98" s="231">
        <v>3.0000000000000001E-5</v>
      </c>
      <c r="K98" s="230">
        <f>G98*J98</f>
        <v>1.8E-3</v>
      </c>
      <c r="L98" s="231">
        <v>0</v>
      </c>
      <c r="M98" s="230">
        <f>G98*L98</f>
        <v>0</v>
      </c>
      <c r="N98" s="232">
        <v>20</v>
      </c>
      <c r="O98" s="233">
        <v>16</v>
      </c>
      <c r="P98" s="234" t="s">
        <v>139</v>
      </c>
    </row>
    <row r="99" spans="1:19" s="252" customFormat="1" ht="11.25" customHeight="1">
      <c r="A99" s="245">
        <v>56</v>
      </c>
      <c r="B99" s="245" t="s">
        <v>398</v>
      </c>
      <c r="C99" s="245" t="s">
        <v>822</v>
      </c>
      <c r="D99" s="246" t="s">
        <v>929</v>
      </c>
      <c r="E99" s="247" t="s">
        <v>930</v>
      </c>
      <c r="F99" s="245" t="s">
        <v>466</v>
      </c>
      <c r="G99" s="248">
        <v>61.2</v>
      </c>
      <c r="H99" s="248"/>
      <c r="I99" s="248">
        <f>ROUND(G99*H99,3)</f>
        <v>0</v>
      </c>
      <c r="J99" s="249">
        <v>1.6299999999999999E-3</v>
      </c>
      <c r="K99" s="248">
        <f>G99*J99</f>
        <v>9.9755999999999997E-2</v>
      </c>
      <c r="L99" s="249">
        <v>0</v>
      </c>
      <c r="M99" s="248">
        <f>G99*L99</f>
        <v>0</v>
      </c>
      <c r="N99" s="250">
        <v>20</v>
      </c>
      <c r="O99" s="251">
        <v>32</v>
      </c>
      <c r="P99" s="252" t="s">
        <v>139</v>
      </c>
    </row>
    <row r="100" spans="1:19" s="234" customFormat="1" ht="11.25" customHeight="1">
      <c r="A100" s="227">
        <v>57</v>
      </c>
      <c r="B100" s="227" t="s">
        <v>161</v>
      </c>
      <c r="C100" s="227" t="s">
        <v>925</v>
      </c>
      <c r="D100" s="228" t="s">
        <v>931</v>
      </c>
      <c r="E100" s="229" t="s">
        <v>932</v>
      </c>
      <c r="F100" s="227" t="s">
        <v>466</v>
      </c>
      <c r="G100" s="230">
        <v>135</v>
      </c>
      <c r="H100" s="230"/>
      <c r="I100" s="230">
        <f>ROUND(G100*H100,3)</f>
        <v>0</v>
      </c>
      <c r="J100" s="231">
        <v>3.0000000000000001E-5</v>
      </c>
      <c r="K100" s="230">
        <f>G100*J100</f>
        <v>4.0499999999999998E-3</v>
      </c>
      <c r="L100" s="231">
        <v>0</v>
      </c>
      <c r="M100" s="230">
        <f>G100*L100</f>
        <v>0</v>
      </c>
      <c r="N100" s="232">
        <v>20</v>
      </c>
      <c r="O100" s="233">
        <v>16</v>
      </c>
      <c r="P100" s="234" t="s">
        <v>139</v>
      </c>
    </row>
    <row r="101" spans="1:19" s="239" customFormat="1" ht="11.25" customHeight="1">
      <c r="A101" s="235"/>
      <c r="B101" s="235"/>
      <c r="C101" s="235"/>
      <c r="D101" s="239" t="s">
        <v>20</v>
      </c>
      <c r="E101" s="240" t="s">
        <v>933</v>
      </c>
      <c r="G101" s="241">
        <v>135</v>
      </c>
      <c r="P101" s="239">
        <v>2</v>
      </c>
      <c r="Q101" s="239" t="s">
        <v>78</v>
      </c>
      <c r="R101" s="239" t="s">
        <v>110</v>
      </c>
      <c r="S101" s="239" t="s">
        <v>86</v>
      </c>
    </row>
    <row r="102" spans="1:19" s="252" customFormat="1" ht="11.25" customHeight="1">
      <c r="A102" s="245">
        <v>58</v>
      </c>
      <c r="B102" s="245" t="s">
        <v>398</v>
      </c>
      <c r="C102" s="245" t="s">
        <v>822</v>
      </c>
      <c r="D102" s="246" t="s">
        <v>934</v>
      </c>
      <c r="E102" s="247" t="s">
        <v>935</v>
      </c>
      <c r="F102" s="245" t="s">
        <v>466</v>
      </c>
      <c r="G102" s="248">
        <v>137.69999999999999</v>
      </c>
      <c r="H102" s="248"/>
      <c r="I102" s="248">
        <f>ROUND(G102*H102,3)</f>
        <v>0</v>
      </c>
      <c r="J102" s="249">
        <v>4.0000000000000003E-5</v>
      </c>
      <c r="K102" s="248">
        <f>G102*J102</f>
        <v>5.5079999999999999E-3</v>
      </c>
      <c r="L102" s="249">
        <v>0</v>
      </c>
      <c r="M102" s="248">
        <f>G102*L102</f>
        <v>0</v>
      </c>
      <c r="N102" s="250">
        <v>20</v>
      </c>
      <c r="O102" s="251">
        <v>32</v>
      </c>
      <c r="P102" s="252" t="s">
        <v>139</v>
      </c>
    </row>
    <row r="103" spans="1:19" s="234" customFormat="1" ht="11.25" customHeight="1">
      <c r="A103" s="227">
        <v>59</v>
      </c>
      <c r="B103" s="227" t="s">
        <v>161</v>
      </c>
      <c r="C103" s="227" t="s">
        <v>925</v>
      </c>
      <c r="D103" s="228" t="s">
        <v>936</v>
      </c>
      <c r="E103" s="229" t="s">
        <v>937</v>
      </c>
      <c r="F103" s="227" t="s">
        <v>466</v>
      </c>
      <c r="G103" s="230">
        <v>62</v>
      </c>
      <c r="H103" s="230"/>
      <c r="I103" s="230">
        <f>ROUND(G103*H103,3)</f>
        <v>0</v>
      </c>
      <c r="J103" s="231">
        <v>3.0000000000000001E-5</v>
      </c>
      <c r="K103" s="230">
        <f>G103*J103</f>
        <v>1.8600000000000001E-3</v>
      </c>
      <c r="L103" s="231">
        <v>0</v>
      </c>
      <c r="M103" s="230">
        <f>G103*L103</f>
        <v>0</v>
      </c>
      <c r="N103" s="232">
        <v>20</v>
      </c>
      <c r="O103" s="233">
        <v>16</v>
      </c>
      <c r="P103" s="234" t="s">
        <v>139</v>
      </c>
    </row>
    <row r="104" spans="1:19" s="239" customFormat="1" ht="11.25" customHeight="1">
      <c r="A104" s="235"/>
      <c r="B104" s="235"/>
      <c r="C104" s="235"/>
      <c r="D104" s="239" t="s">
        <v>20</v>
      </c>
      <c r="E104" s="240" t="s">
        <v>938</v>
      </c>
      <c r="G104" s="241">
        <v>62</v>
      </c>
      <c r="P104" s="239">
        <v>2</v>
      </c>
      <c r="Q104" s="239" t="s">
        <v>78</v>
      </c>
      <c r="R104" s="239" t="s">
        <v>110</v>
      </c>
      <c r="S104" s="239" t="s">
        <v>86</v>
      </c>
    </row>
    <row r="105" spans="1:19" s="252" customFormat="1" ht="11.25" customHeight="1">
      <c r="A105" s="245">
        <v>60</v>
      </c>
      <c r="B105" s="245" t="s">
        <v>398</v>
      </c>
      <c r="C105" s="245" t="s">
        <v>822</v>
      </c>
      <c r="D105" s="246" t="s">
        <v>939</v>
      </c>
      <c r="E105" s="247" t="s">
        <v>940</v>
      </c>
      <c r="F105" s="245" t="s">
        <v>466</v>
      </c>
      <c r="G105" s="248">
        <v>63.24</v>
      </c>
      <c r="H105" s="248"/>
      <c r="I105" s="248">
        <f>ROUND(G105*H105,3)</f>
        <v>0</v>
      </c>
      <c r="J105" s="249">
        <v>5.0000000000000002E-5</v>
      </c>
      <c r="K105" s="248">
        <f>G105*J105</f>
        <v>3.1620000000000003E-3</v>
      </c>
      <c r="L105" s="249">
        <v>0</v>
      </c>
      <c r="M105" s="248">
        <f>G105*L105</f>
        <v>0</v>
      </c>
      <c r="N105" s="250">
        <v>20</v>
      </c>
      <c r="O105" s="251">
        <v>32</v>
      </c>
      <c r="P105" s="252" t="s">
        <v>139</v>
      </c>
    </row>
    <row r="106" spans="1:19" s="234" customFormat="1" ht="11.25" customHeight="1">
      <c r="A106" s="227">
        <v>61</v>
      </c>
      <c r="B106" s="227" t="s">
        <v>161</v>
      </c>
      <c r="C106" s="227" t="s">
        <v>925</v>
      </c>
      <c r="D106" s="228" t="s">
        <v>941</v>
      </c>
      <c r="E106" s="229" t="s">
        <v>942</v>
      </c>
      <c r="F106" s="227" t="s">
        <v>466</v>
      </c>
      <c r="G106" s="230">
        <v>26</v>
      </c>
      <c r="H106" s="230"/>
      <c r="I106" s="230">
        <f>ROUND(G106*H106,3)</f>
        <v>0</v>
      </c>
      <c r="J106" s="231">
        <v>3.0000000000000001E-5</v>
      </c>
      <c r="K106" s="230">
        <f>G106*J106</f>
        <v>7.7999999999999999E-4</v>
      </c>
      <c r="L106" s="231">
        <v>0</v>
      </c>
      <c r="M106" s="230">
        <f>G106*L106</f>
        <v>0</v>
      </c>
      <c r="N106" s="232">
        <v>20</v>
      </c>
      <c r="O106" s="233">
        <v>16</v>
      </c>
      <c r="P106" s="234" t="s">
        <v>139</v>
      </c>
    </row>
    <row r="107" spans="1:19" s="239" customFormat="1" ht="11.25" customHeight="1">
      <c r="A107" s="235"/>
      <c r="B107" s="235"/>
      <c r="C107" s="235"/>
      <c r="D107" s="239" t="s">
        <v>20</v>
      </c>
      <c r="E107" s="240" t="s">
        <v>943</v>
      </c>
      <c r="G107" s="241">
        <v>26</v>
      </c>
      <c r="P107" s="239">
        <v>2</v>
      </c>
      <c r="Q107" s="239" t="s">
        <v>78</v>
      </c>
      <c r="R107" s="239" t="s">
        <v>110</v>
      </c>
      <c r="S107" s="239" t="s">
        <v>86</v>
      </c>
    </row>
    <row r="108" spans="1:19" s="252" customFormat="1" ht="11.25" customHeight="1">
      <c r="A108" s="245">
        <v>62</v>
      </c>
      <c r="B108" s="245" t="s">
        <v>398</v>
      </c>
      <c r="C108" s="245" t="s">
        <v>822</v>
      </c>
      <c r="D108" s="246" t="s">
        <v>944</v>
      </c>
      <c r="E108" s="247" t="s">
        <v>945</v>
      </c>
      <c r="F108" s="245" t="s">
        <v>466</v>
      </c>
      <c r="G108" s="248">
        <v>26.52</v>
      </c>
      <c r="H108" s="248"/>
      <c r="I108" s="248">
        <f>ROUND(G108*H108,3)</f>
        <v>0</v>
      </c>
      <c r="J108" s="249">
        <v>9.0000000000000006E-5</v>
      </c>
      <c r="K108" s="248">
        <f>G108*J108</f>
        <v>2.3868000000000001E-3</v>
      </c>
      <c r="L108" s="249">
        <v>0</v>
      </c>
      <c r="M108" s="248">
        <f>G108*L108</f>
        <v>0</v>
      </c>
      <c r="N108" s="250">
        <v>20</v>
      </c>
      <c r="O108" s="251">
        <v>32</v>
      </c>
      <c r="P108" s="252" t="s">
        <v>139</v>
      </c>
    </row>
    <row r="109" spans="1:19" s="234" customFormat="1" ht="11.25" customHeight="1">
      <c r="A109" s="227">
        <v>63</v>
      </c>
      <c r="B109" s="227" t="s">
        <v>161</v>
      </c>
      <c r="C109" s="227" t="s">
        <v>925</v>
      </c>
      <c r="D109" s="228" t="s">
        <v>946</v>
      </c>
      <c r="E109" s="229" t="s">
        <v>947</v>
      </c>
      <c r="F109" s="227" t="s">
        <v>466</v>
      </c>
      <c r="G109" s="230">
        <v>46</v>
      </c>
      <c r="H109" s="230"/>
      <c r="I109" s="230">
        <f>ROUND(G109*H109,3)</f>
        <v>0</v>
      </c>
      <c r="J109" s="231">
        <v>3.0000000000000001E-5</v>
      </c>
      <c r="K109" s="230">
        <f>G109*J109</f>
        <v>1.3799999999999999E-3</v>
      </c>
      <c r="L109" s="231">
        <v>0</v>
      </c>
      <c r="M109" s="230">
        <f>G109*L109</f>
        <v>0</v>
      </c>
      <c r="N109" s="232">
        <v>20</v>
      </c>
      <c r="O109" s="233">
        <v>16</v>
      </c>
      <c r="P109" s="234" t="s">
        <v>139</v>
      </c>
    </row>
    <row r="110" spans="1:19" s="239" customFormat="1" ht="11.25" customHeight="1">
      <c r="A110" s="235"/>
      <c r="B110" s="235"/>
      <c r="C110" s="235"/>
      <c r="D110" s="239" t="s">
        <v>20</v>
      </c>
      <c r="E110" s="240" t="s">
        <v>948</v>
      </c>
      <c r="G110" s="241">
        <v>46</v>
      </c>
      <c r="P110" s="239">
        <v>2</v>
      </c>
      <c r="Q110" s="239" t="s">
        <v>78</v>
      </c>
      <c r="R110" s="239" t="s">
        <v>110</v>
      </c>
      <c r="S110" s="239" t="s">
        <v>86</v>
      </c>
    </row>
    <row r="111" spans="1:19" s="252" customFormat="1" ht="11.25" customHeight="1">
      <c r="A111" s="245">
        <v>64</v>
      </c>
      <c r="B111" s="245" t="s">
        <v>398</v>
      </c>
      <c r="C111" s="245" t="s">
        <v>822</v>
      </c>
      <c r="D111" s="246" t="s">
        <v>949</v>
      </c>
      <c r="E111" s="247" t="s">
        <v>950</v>
      </c>
      <c r="F111" s="245" t="s">
        <v>466</v>
      </c>
      <c r="G111" s="248">
        <v>18.36</v>
      </c>
      <c r="H111" s="248"/>
      <c r="I111" s="248">
        <f>ROUND(G111*H111,3)</f>
        <v>0</v>
      </c>
      <c r="J111" s="249">
        <v>1.9000000000000001E-4</v>
      </c>
      <c r="K111" s="248">
        <f>G111*J111</f>
        <v>3.4884E-3</v>
      </c>
      <c r="L111" s="249">
        <v>0</v>
      </c>
      <c r="M111" s="248">
        <f>G111*L111</f>
        <v>0</v>
      </c>
      <c r="N111" s="250">
        <v>20</v>
      </c>
      <c r="O111" s="251">
        <v>32</v>
      </c>
      <c r="P111" s="252" t="s">
        <v>139</v>
      </c>
    </row>
    <row r="112" spans="1:19" s="239" customFormat="1" ht="11.25" customHeight="1">
      <c r="A112" s="235"/>
      <c r="B112" s="235"/>
      <c r="C112" s="235"/>
      <c r="D112" s="239" t="s">
        <v>20</v>
      </c>
      <c r="E112" s="240" t="s">
        <v>951</v>
      </c>
      <c r="G112" s="241">
        <v>18</v>
      </c>
      <c r="P112" s="239">
        <v>2</v>
      </c>
      <c r="Q112" s="239" t="s">
        <v>78</v>
      </c>
      <c r="R112" s="239" t="s">
        <v>110</v>
      </c>
      <c r="S112" s="239" t="s">
        <v>86</v>
      </c>
    </row>
    <row r="113" spans="1:16" s="252" customFormat="1" ht="11.25" customHeight="1">
      <c r="A113" s="245">
        <v>65</v>
      </c>
      <c r="B113" s="245" t="s">
        <v>398</v>
      </c>
      <c r="C113" s="245" t="s">
        <v>822</v>
      </c>
      <c r="D113" s="246" t="s">
        <v>952</v>
      </c>
      <c r="E113" s="247" t="s">
        <v>953</v>
      </c>
      <c r="F113" s="245" t="s">
        <v>466</v>
      </c>
      <c r="G113" s="248">
        <v>28.56</v>
      </c>
      <c r="H113" s="248"/>
      <c r="I113" s="248">
        <f>ROUND(G113*H113,3)</f>
        <v>0</v>
      </c>
      <c r="J113" s="249">
        <v>2.4000000000000001E-4</v>
      </c>
      <c r="K113" s="248">
        <f>G113*J113</f>
        <v>6.8544000000000001E-3</v>
      </c>
      <c r="L113" s="249">
        <v>0</v>
      </c>
      <c r="M113" s="248">
        <f>G113*L113</f>
        <v>0</v>
      </c>
      <c r="N113" s="250">
        <v>20</v>
      </c>
      <c r="O113" s="251">
        <v>32</v>
      </c>
      <c r="P113" s="252" t="s">
        <v>139</v>
      </c>
    </row>
    <row r="114" spans="1:16" s="234" customFormat="1" ht="11.25" customHeight="1">
      <c r="A114" s="227">
        <v>66</v>
      </c>
      <c r="B114" s="227" t="s">
        <v>161</v>
      </c>
      <c r="C114" s="227" t="s">
        <v>925</v>
      </c>
      <c r="D114" s="228" t="s">
        <v>510</v>
      </c>
      <c r="E114" s="229" t="s">
        <v>511</v>
      </c>
      <c r="F114" s="227" t="s">
        <v>414</v>
      </c>
      <c r="G114" s="230">
        <v>14.156000000000001</v>
      </c>
      <c r="H114" s="230"/>
      <c r="I114" s="230">
        <f>ROUND(G114*H114,3)</f>
        <v>0</v>
      </c>
      <c r="J114" s="231">
        <v>0</v>
      </c>
      <c r="K114" s="230">
        <f>G114*J114</f>
        <v>0</v>
      </c>
      <c r="L114" s="231">
        <v>0</v>
      </c>
      <c r="M114" s="230">
        <f>G114*L114</f>
        <v>0</v>
      </c>
      <c r="N114" s="232">
        <v>20</v>
      </c>
      <c r="O114" s="233">
        <v>16</v>
      </c>
      <c r="P114" s="234" t="s">
        <v>139</v>
      </c>
    </row>
    <row r="115" spans="1:16" s="224" customFormat="1" ht="11.25" customHeight="1">
      <c r="B115" s="225" t="s">
        <v>77</v>
      </c>
      <c r="D115" s="224" t="s">
        <v>954</v>
      </c>
      <c r="E115" s="224" t="s">
        <v>955</v>
      </c>
      <c r="I115" s="226">
        <f>SUM(I116:I151)</f>
        <v>0</v>
      </c>
      <c r="K115" s="226">
        <f>SUM(K116:K151)</f>
        <v>2.5647310000000001</v>
      </c>
      <c r="M115" s="226">
        <f>SUM(M116:M151)</f>
        <v>0.84045000000000003</v>
      </c>
      <c r="P115" s="224" t="s">
        <v>86</v>
      </c>
    </row>
    <row r="116" spans="1:16" s="234" customFormat="1" ht="22.5" customHeight="1">
      <c r="A116" s="227">
        <v>67</v>
      </c>
      <c r="B116" s="227" t="s">
        <v>161</v>
      </c>
      <c r="C116" s="227" t="s">
        <v>954</v>
      </c>
      <c r="D116" s="228" t="s">
        <v>956</v>
      </c>
      <c r="E116" s="229" t="s">
        <v>957</v>
      </c>
      <c r="F116" s="227" t="s">
        <v>466</v>
      </c>
      <c r="G116" s="230">
        <v>10</v>
      </c>
      <c r="H116" s="230"/>
      <c r="I116" s="230">
        <f t="shared" ref="I116:I151" si="9">ROUND(G116*H116,3)</f>
        <v>0</v>
      </c>
      <c r="J116" s="231">
        <v>0</v>
      </c>
      <c r="K116" s="230">
        <f t="shared" ref="K116:K151" si="10">G116*J116</f>
        <v>0</v>
      </c>
      <c r="L116" s="231">
        <v>2.6700000000000002E-2</v>
      </c>
      <c r="M116" s="230">
        <f t="shared" ref="M116:M151" si="11">G116*L116</f>
        <v>0.26700000000000002</v>
      </c>
      <c r="N116" s="232">
        <v>20</v>
      </c>
      <c r="O116" s="233">
        <v>4</v>
      </c>
      <c r="P116" s="234" t="s">
        <v>139</v>
      </c>
    </row>
    <row r="117" spans="1:16" s="234" customFormat="1" ht="22.5" customHeight="1">
      <c r="A117" s="227">
        <v>68</v>
      </c>
      <c r="B117" s="227" t="s">
        <v>161</v>
      </c>
      <c r="C117" s="227" t="s">
        <v>954</v>
      </c>
      <c r="D117" s="228" t="s">
        <v>958</v>
      </c>
      <c r="E117" s="229" t="s">
        <v>959</v>
      </c>
      <c r="F117" s="227" t="s">
        <v>466</v>
      </c>
      <c r="G117" s="230">
        <v>15</v>
      </c>
      <c r="H117" s="230"/>
      <c r="I117" s="230">
        <f t="shared" si="9"/>
        <v>0</v>
      </c>
      <c r="J117" s="231">
        <v>0</v>
      </c>
      <c r="K117" s="230">
        <f t="shared" si="10"/>
        <v>0</v>
      </c>
      <c r="L117" s="231">
        <v>1.4919999999999999E-2</v>
      </c>
      <c r="M117" s="230">
        <f t="shared" si="11"/>
        <v>0.2238</v>
      </c>
      <c r="N117" s="232">
        <v>20</v>
      </c>
      <c r="O117" s="233">
        <v>16</v>
      </c>
      <c r="P117" s="234" t="s">
        <v>139</v>
      </c>
    </row>
    <row r="118" spans="1:16" s="234" customFormat="1" ht="11.25" customHeight="1">
      <c r="A118" s="227">
        <v>69</v>
      </c>
      <c r="B118" s="227" t="s">
        <v>161</v>
      </c>
      <c r="C118" s="227" t="s">
        <v>954</v>
      </c>
      <c r="D118" s="228" t="s">
        <v>960</v>
      </c>
      <c r="E118" s="229" t="s">
        <v>961</v>
      </c>
      <c r="F118" s="227" t="s">
        <v>466</v>
      </c>
      <c r="G118" s="230">
        <v>80</v>
      </c>
      <c r="H118" s="230"/>
      <c r="I118" s="230">
        <f t="shared" si="9"/>
        <v>0</v>
      </c>
      <c r="J118" s="231">
        <v>1.57E-3</v>
      </c>
      <c r="K118" s="230">
        <f t="shared" si="10"/>
        <v>0.12559999999999999</v>
      </c>
      <c r="L118" s="231">
        <v>0</v>
      </c>
      <c r="M118" s="230">
        <f t="shared" si="11"/>
        <v>0</v>
      </c>
      <c r="N118" s="232">
        <v>20</v>
      </c>
      <c r="O118" s="233">
        <v>16</v>
      </c>
      <c r="P118" s="234" t="s">
        <v>139</v>
      </c>
    </row>
    <row r="119" spans="1:16" s="234" customFormat="1" ht="11.25" customHeight="1">
      <c r="A119" s="227">
        <v>70</v>
      </c>
      <c r="B119" s="227" t="s">
        <v>161</v>
      </c>
      <c r="C119" s="227" t="s">
        <v>954</v>
      </c>
      <c r="D119" s="228" t="s">
        <v>962</v>
      </c>
      <c r="E119" s="229" t="s">
        <v>963</v>
      </c>
      <c r="F119" s="227" t="s">
        <v>466</v>
      </c>
      <c r="G119" s="230">
        <v>70</v>
      </c>
      <c r="H119" s="230"/>
      <c r="I119" s="230">
        <f t="shared" si="9"/>
        <v>0</v>
      </c>
      <c r="J119" s="231">
        <v>1.6299999999999999E-3</v>
      </c>
      <c r="K119" s="230">
        <f t="shared" si="10"/>
        <v>0.11409999999999999</v>
      </c>
      <c r="L119" s="231">
        <v>0</v>
      </c>
      <c r="M119" s="230">
        <f t="shared" si="11"/>
        <v>0</v>
      </c>
      <c r="N119" s="232">
        <v>20</v>
      </c>
      <c r="O119" s="233">
        <v>16</v>
      </c>
      <c r="P119" s="234" t="s">
        <v>139</v>
      </c>
    </row>
    <row r="120" spans="1:16" s="234" customFormat="1" ht="11.25" customHeight="1">
      <c r="A120" s="227">
        <v>71</v>
      </c>
      <c r="B120" s="227" t="s">
        <v>161</v>
      </c>
      <c r="C120" s="227" t="s">
        <v>954</v>
      </c>
      <c r="D120" s="228" t="s">
        <v>964</v>
      </c>
      <c r="E120" s="229" t="s">
        <v>965</v>
      </c>
      <c r="F120" s="227" t="s">
        <v>466</v>
      </c>
      <c r="G120" s="230">
        <v>18</v>
      </c>
      <c r="H120" s="230"/>
      <c r="I120" s="230">
        <f t="shared" si="9"/>
        <v>0</v>
      </c>
      <c r="J120" s="231">
        <v>2.7499999999999998E-3</v>
      </c>
      <c r="K120" s="230">
        <f t="shared" si="10"/>
        <v>4.9499999999999995E-2</v>
      </c>
      <c r="L120" s="231">
        <v>0</v>
      </c>
      <c r="M120" s="230">
        <f t="shared" si="11"/>
        <v>0</v>
      </c>
      <c r="N120" s="232">
        <v>20</v>
      </c>
      <c r="O120" s="233">
        <v>16</v>
      </c>
      <c r="P120" s="234" t="s">
        <v>139</v>
      </c>
    </row>
    <row r="121" spans="1:16" s="234" customFormat="1" ht="11.25" customHeight="1">
      <c r="A121" s="227">
        <v>72</v>
      </c>
      <c r="B121" s="227" t="s">
        <v>161</v>
      </c>
      <c r="C121" s="227" t="s">
        <v>954</v>
      </c>
      <c r="D121" s="228" t="s">
        <v>966</v>
      </c>
      <c r="E121" s="229" t="s">
        <v>967</v>
      </c>
      <c r="F121" s="227" t="s">
        <v>466</v>
      </c>
      <c r="G121" s="230">
        <v>18</v>
      </c>
      <c r="H121" s="230"/>
      <c r="I121" s="230">
        <f t="shared" si="9"/>
        <v>0</v>
      </c>
      <c r="J121" s="231">
        <v>3.3400000000000001E-3</v>
      </c>
      <c r="K121" s="230">
        <f t="shared" si="10"/>
        <v>6.012E-2</v>
      </c>
      <c r="L121" s="231">
        <v>0</v>
      </c>
      <c r="M121" s="230">
        <f t="shared" si="11"/>
        <v>0</v>
      </c>
      <c r="N121" s="232">
        <v>20</v>
      </c>
      <c r="O121" s="233">
        <v>16</v>
      </c>
      <c r="P121" s="234" t="s">
        <v>139</v>
      </c>
    </row>
    <row r="122" spans="1:16" s="234" customFormat="1" ht="22.5" customHeight="1">
      <c r="A122" s="227">
        <v>73</v>
      </c>
      <c r="B122" s="227" t="s">
        <v>161</v>
      </c>
      <c r="C122" s="227" t="s">
        <v>954</v>
      </c>
      <c r="D122" s="228" t="s">
        <v>968</v>
      </c>
      <c r="E122" s="229" t="s">
        <v>969</v>
      </c>
      <c r="F122" s="227" t="s">
        <v>466</v>
      </c>
      <c r="G122" s="230">
        <v>15</v>
      </c>
      <c r="H122" s="230"/>
      <c r="I122" s="230">
        <f t="shared" si="9"/>
        <v>0</v>
      </c>
      <c r="J122" s="231">
        <v>0</v>
      </c>
      <c r="K122" s="230">
        <f t="shared" si="10"/>
        <v>0</v>
      </c>
      <c r="L122" s="231">
        <v>2.0999999999999999E-3</v>
      </c>
      <c r="M122" s="230">
        <f t="shared" si="11"/>
        <v>3.15E-2</v>
      </c>
      <c r="N122" s="232">
        <v>20</v>
      </c>
      <c r="O122" s="233">
        <v>16</v>
      </c>
      <c r="P122" s="234" t="s">
        <v>139</v>
      </c>
    </row>
    <row r="123" spans="1:16" s="234" customFormat="1" ht="11.25" customHeight="1">
      <c r="A123" s="227">
        <v>74</v>
      </c>
      <c r="B123" s="227" t="s">
        <v>161</v>
      </c>
      <c r="C123" s="227" t="s">
        <v>954</v>
      </c>
      <c r="D123" s="228" t="s">
        <v>970</v>
      </c>
      <c r="E123" s="229" t="s">
        <v>971</v>
      </c>
      <c r="F123" s="227" t="s">
        <v>466</v>
      </c>
      <c r="G123" s="230">
        <v>17</v>
      </c>
      <c r="H123" s="230"/>
      <c r="I123" s="230">
        <f t="shared" si="9"/>
        <v>0</v>
      </c>
      <c r="J123" s="231">
        <v>1.5299999999999999E-3</v>
      </c>
      <c r="K123" s="230">
        <f t="shared" si="10"/>
        <v>2.6009999999999998E-2</v>
      </c>
      <c r="L123" s="231">
        <v>0</v>
      </c>
      <c r="M123" s="230">
        <f t="shared" si="11"/>
        <v>0</v>
      </c>
      <c r="N123" s="232">
        <v>20</v>
      </c>
      <c r="O123" s="233">
        <v>16</v>
      </c>
      <c r="P123" s="234" t="s">
        <v>139</v>
      </c>
    </row>
    <row r="124" spans="1:16" s="234" customFormat="1" ht="11.25" customHeight="1">
      <c r="A124" s="227">
        <v>75</v>
      </c>
      <c r="B124" s="227" t="s">
        <v>161</v>
      </c>
      <c r="C124" s="227" t="s">
        <v>954</v>
      </c>
      <c r="D124" s="228" t="s">
        <v>972</v>
      </c>
      <c r="E124" s="229" t="s">
        <v>973</v>
      </c>
      <c r="F124" s="227" t="s">
        <v>466</v>
      </c>
      <c r="G124" s="230">
        <v>17</v>
      </c>
      <c r="H124" s="230"/>
      <c r="I124" s="230">
        <f t="shared" si="9"/>
        <v>0</v>
      </c>
      <c r="J124" s="231">
        <v>2.5400000000000002E-3</v>
      </c>
      <c r="K124" s="230">
        <f t="shared" si="10"/>
        <v>4.3180000000000003E-2</v>
      </c>
      <c r="L124" s="231">
        <v>0</v>
      </c>
      <c r="M124" s="230">
        <f t="shared" si="11"/>
        <v>0</v>
      </c>
      <c r="N124" s="232">
        <v>20</v>
      </c>
      <c r="O124" s="233">
        <v>16</v>
      </c>
      <c r="P124" s="234" t="s">
        <v>139</v>
      </c>
    </row>
    <row r="125" spans="1:16" s="234" customFormat="1" ht="11.25" customHeight="1">
      <c r="A125" s="227">
        <v>76</v>
      </c>
      <c r="B125" s="227" t="s">
        <v>161</v>
      </c>
      <c r="C125" s="227" t="s">
        <v>954</v>
      </c>
      <c r="D125" s="228" t="s">
        <v>974</v>
      </c>
      <c r="E125" s="229" t="s">
        <v>975</v>
      </c>
      <c r="F125" s="227" t="s">
        <v>466</v>
      </c>
      <c r="G125" s="230">
        <v>15</v>
      </c>
      <c r="H125" s="230"/>
      <c r="I125" s="230">
        <f t="shared" si="9"/>
        <v>0</v>
      </c>
      <c r="J125" s="231">
        <v>5.9000000000000003E-4</v>
      </c>
      <c r="K125" s="230">
        <f t="shared" si="10"/>
        <v>8.8500000000000002E-3</v>
      </c>
      <c r="L125" s="231">
        <v>0</v>
      </c>
      <c r="M125" s="230">
        <f t="shared" si="11"/>
        <v>0</v>
      </c>
      <c r="N125" s="232">
        <v>20</v>
      </c>
      <c r="O125" s="233">
        <v>16</v>
      </c>
      <c r="P125" s="234" t="s">
        <v>139</v>
      </c>
    </row>
    <row r="126" spans="1:16" s="234" customFormat="1" ht="11.25" customHeight="1">
      <c r="A126" s="227">
        <v>77</v>
      </c>
      <c r="B126" s="227" t="s">
        <v>161</v>
      </c>
      <c r="C126" s="227" t="s">
        <v>954</v>
      </c>
      <c r="D126" s="228" t="s">
        <v>976</v>
      </c>
      <c r="E126" s="229" t="s">
        <v>977</v>
      </c>
      <c r="F126" s="227" t="s">
        <v>466</v>
      </c>
      <c r="G126" s="230">
        <v>10</v>
      </c>
      <c r="H126" s="230"/>
      <c r="I126" s="230">
        <f t="shared" si="9"/>
        <v>0</v>
      </c>
      <c r="J126" s="231">
        <v>6.4000000000000005E-4</v>
      </c>
      <c r="K126" s="230">
        <f t="shared" si="10"/>
        <v>6.4000000000000003E-3</v>
      </c>
      <c r="L126" s="231">
        <v>0</v>
      </c>
      <c r="M126" s="230">
        <f t="shared" si="11"/>
        <v>0</v>
      </c>
      <c r="N126" s="232">
        <v>20</v>
      </c>
      <c r="O126" s="233">
        <v>16</v>
      </c>
      <c r="P126" s="234" t="s">
        <v>139</v>
      </c>
    </row>
    <row r="127" spans="1:16" s="234" customFormat="1" ht="22.5" customHeight="1">
      <c r="A127" s="227">
        <v>78</v>
      </c>
      <c r="B127" s="227" t="s">
        <v>161</v>
      </c>
      <c r="C127" s="227" t="s">
        <v>954</v>
      </c>
      <c r="D127" s="228" t="s">
        <v>978</v>
      </c>
      <c r="E127" s="229" t="s">
        <v>979</v>
      </c>
      <c r="F127" s="227" t="s">
        <v>312</v>
      </c>
      <c r="G127" s="230">
        <v>3</v>
      </c>
      <c r="H127" s="230"/>
      <c r="I127" s="230">
        <f t="shared" si="9"/>
        <v>0</v>
      </c>
      <c r="J127" s="231">
        <v>0</v>
      </c>
      <c r="K127" s="230">
        <f t="shared" si="10"/>
        <v>0</v>
      </c>
      <c r="L127" s="231">
        <v>0</v>
      </c>
      <c r="M127" s="230">
        <f t="shared" si="11"/>
        <v>0</v>
      </c>
      <c r="N127" s="232">
        <v>20</v>
      </c>
      <c r="O127" s="233">
        <v>16</v>
      </c>
      <c r="P127" s="234" t="s">
        <v>139</v>
      </c>
    </row>
    <row r="128" spans="1:16" s="234" customFormat="1" ht="22.5" customHeight="1">
      <c r="A128" s="227">
        <v>79</v>
      </c>
      <c r="B128" s="227" t="s">
        <v>161</v>
      </c>
      <c r="C128" s="227" t="s">
        <v>954</v>
      </c>
      <c r="D128" s="228" t="s">
        <v>980</v>
      </c>
      <c r="E128" s="229" t="s">
        <v>981</v>
      </c>
      <c r="F128" s="227" t="s">
        <v>312</v>
      </c>
      <c r="G128" s="230">
        <v>9</v>
      </c>
      <c r="H128" s="230"/>
      <c r="I128" s="230">
        <f t="shared" si="9"/>
        <v>0</v>
      </c>
      <c r="J128" s="231">
        <v>0</v>
      </c>
      <c r="K128" s="230">
        <f t="shared" si="10"/>
        <v>0</v>
      </c>
      <c r="L128" s="231">
        <v>0</v>
      </c>
      <c r="M128" s="230">
        <f t="shared" si="11"/>
        <v>0</v>
      </c>
      <c r="N128" s="232">
        <v>20</v>
      </c>
      <c r="O128" s="233">
        <v>16</v>
      </c>
      <c r="P128" s="234" t="s">
        <v>139</v>
      </c>
    </row>
    <row r="129" spans="1:16" s="234" customFormat="1" ht="22.5" customHeight="1">
      <c r="A129" s="227">
        <v>80</v>
      </c>
      <c r="B129" s="227" t="s">
        <v>161</v>
      </c>
      <c r="C129" s="227" t="s">
        <v>954</v>
      </c>
      <c r="D129" s="228" t="s">
        <v>982</v>
      </c>
      <c r="E129" s="229" t="s">
        <v>983</v>
      </c>
      <c r="F129" s="227" t="s">
        <v>312</v>
      </c>
      <c r="G129" s="230">
        <v>3</v>
      </c>
      <c r="H129" s="230"/>
      <c r="I129" s="230">
        <f t="shared" si="9"/>
        <v>0</v>
      </c>
      <c r="J129" s="231">
        <v>0</v>
      </c>
      <c r="K129" s="230">
        <f t="shared" si="10"/>
        <v>0</v>
      </c>
      <c r="L129" s="231">
        <v>0</v>
      </c>
      <c r="M129" s="230">
        <f t="shared" si="11"/>
        <v>0</v>
      </c>
      <c r="N129" s="232">
        <v>20</v>
      </c>
      <c r="O129" s="233">
        <v>16</v>
      </c>
      <c r="P129" s="234" t="s">
        <v>139</v>
      </c>
    </row>
    <row r="130" spans="1:16" s="234" customFormat="1" ht="22.5" customHeight="1">
      <c r="A130" s="227">
        <v>81</v>
      </c>
      <c r="B130" s="227" t="s">
        <v>161</v>
      </c>
      <c r="C130" s="227" t="s">
        <v>954</v>
      </c>
      <c r="D130" s="228" t="s">
        <v>984</v>
      </c>
      <c r="E130" s="229" t="s">
        <v>985</v>
      </c>
      <c r="F130" s="227" t="s">
        <v>312</v>
      </c>
      <c r="G130" s="230">
        <v>1</v>
      </c>
      <c r="H130" s="230"/>
      <c r="I130" s="230">
        <f t="shared" si="9"/>
        <v>0</v>
      </c>
      <c r="J130" s="231">
        <v>0</v>
      </c>
      <c r="K130" s="230">
        <f t="shared" si="10"/>
        <v>0</v>
      </c>
      <c r="L130" s="231">
        <v>0</v>
      </c>
      <c r="M130" s="230">
        <f t="shared" si="11"/>
        <v>0</v>
      </c>
      <c r="N130" s="232">
        <v>20</v>
      </c>
      <c r="O130" s="233">
        <v>16</v>
      </c>
      <c r="P130" s="234" t="s">
        <v>139</v>
      </c>
    </row>
    <row r="131" spans="1:16" s="234" customFormat="1" ht="22.5" customHeight="1">
      <c r="A131" s="227">
        <v>82</v>
      </c>
      <c r="B131" s="227" t="s">
        <v>161</v>
      </c>
      <c r="C131" s="227" t="s">
        <v>954</v>
      </c>
      <c r="D131" s="228" t="s">
        <v>986</v>
      </c>
      <c r="E131" s="229" t="s">
        <v>987</v>
      </c>
      <c r="F131" s="227" t="s">
        <v>312</v>
      </c>
      <c r="G131" s="230">
        <v>6</v>
      </c>
      <c r="H131" s="230"/>
      <c r="I131" s="230">
        <f t="shared" si="9"/>
        <v>0</v>
      </c>
      <c r="J131" s="231">
        <v>0</v>
      </c>
      <c r="K131" s="230">
        <f t="shared" si="10"/>
        <v>0</v>
      </c>
      <c r="L131" s="231">
        <v>0</v>
      </c>
      <c r="M131" s="230">
        <f t="shared" si="11"/>
        <v>0</v>
      </c>
      <c r="N131" s="232">
        <v>20</v>
      </c>
      <c r="O131" s="233">
        <v>16</v>
      </c>
      <c r="P131" s="234" t="s">
        <v>139</v>
      </c>
    </row>
    <row r="132" spans="1:16" s="234" customFormat="1" ht="11.25" customHeight="1">
      <c r="A132" s="227">
        <v>83</v>
      </c>
      <c r="B132" s="227" t="s">
        <v>161</v>
      </c>
      <c r="C132" s="227" t="s">
        <v>954</v>
      </c>
      <c r="D132" s="228" t="s">
        <v>988</v>
      </c>
      <c r="E132" s="229" t="s">
        <v>989</v>
      </c>
      <c r="F132" s="227" t="s">
        <v>312</v>
      </c>
      <c r="G132" s="230">
        <v>6</v>
      </c>
      <c r="H132" s="230"/>
      <c r="I132" s="230">
        <f t="shared" si="9"/>
        <v>0</v>
      </c>
      <c r="J132" s="231">
        <v>0</v>
      </c>
      <c r="K132" s="230">
        <f t="shared" si="10"/>
        <v>0</v>
      </c>
      <c r="L132" s="231">
        <v>2.027E-2</v>
      </c>
      <c r="M132" s="230">
        <f t="shared" si="11"/>
        <v>0.12162000000000001</v>
      </c>
      <c r="N132" s="232">
        <v>20</v>
      </c>
      <c r="O132" s="233">
        <v>16</v>
      </c>
      <c r="P132" s="234" t="s">
        <v>139</v>
      </c>
    </row>
    <row r="133" spans="1:16" s="234" customFormat="1" ht="11.25" customHeight="1">
      <c r="A133" s="227">
        <v>84</v>
      </c>
      <c r="B133" s="227" t="s">
        <v>161</v>
      </c>
      <c r="C133" s="227" t="s">
        <v>954</v>
      </c>
      <c r="D133" s="228" t="s">
        <v>990</v>
      </c>
      <c r="E133" s="229" t="s">
        <v>991</v>
      </c>
      <c r="F133" s="227" t="s">
        <v>312</v>
      </c>
      <c r="G133" s="230">
        <v>3</v>
      </c>
      <c r="H133" s="230"/>
      <c r="I133" s="230">
        <f t="shared" si="9"/>
        <v>0</v>
      </c>
      <c r="J133" s="231">
        <v>0</v>
      </c>
      <c r="K133" s="230">
        <f t="shared" si="10"/>
        <v>0</v>
      </c>
      <c r="L133" s="231">
        <v>1.7049999999999999E-2</v>
      </c>
      <c r="M133" s="230">
        <f t="shared" si="11"/>
        <v>5.1150000000000001E-2</v>
      </c>
      <c r="N133" s="232">
        <v>20</v>
      </c>
      <c r="O133" s="233">
        <v>16</v>
      </c>
      <c r="P133" s="234" t="s">
        <v>139</v>
      </c>
    </row>
    <row r="134" spans="1:16" s="234" customFormat="1" ht="11.25" customHeight="1">
      <c r="A134" s="227">
        <v>85</v>
      </c>
      <c r="B134" s="227" t="s">
        <v>161</v>
      </c>
      <c r="C134" s="227" t="s">
        <v>954</v>
      </c>
      <c r="D134" s="228" t="s">
        <v>992</v>
      </c>
      <c r="E134" s="229" t="s">
        <v>993</v>
      </c>
      <c r="F134" s="227" t="s">
        <v>312</v>
      </c>
      <c r="G134" s="230">
        <v>3</v>
      </c>
      <c r="H134" s="230"/>
      <c r="I134" s="230">
        <f t="shared" si="9"/>
        <v>0</v>
      </c>
      <c r="J134" s="231">
        <v>3.6999999999999999E-4</v>
      </c>
      <c r="K134" s="230">
        <f t="shared" si="10"/>
        <v>1.1099999999999999E-3</v>
      </c>
      <c r="L134" s="231">
        <v>0</v>
      </c>
      <c r="M134" s="230">
        <f t="shared" si="11"/>
        <v>0</v>
      </c>
      <c r="N134" s="232">
        <v>20</v>
      </c>
      <c r="O134" s="233">
        <v>16</v>
      </c>
      <c r="P134" s="234" t="s">
        <v>139</v>
      </c>
    </row>
    <row r="135" spans="1:16" s="252" customFormat="1" ht="11.25" customHeight="1">
      <c r="A135" s="245">
        <v>86</v>
      </c>
      <c r="B135" s="245" t="s">
        <v>398</v>
      </c>
      <c r="C135" s="245" t="s">
        <v>822</v>
      </c>
      <c r="D135" s="246" t="s">
        <v>994</v>
      </c>
      <c r="E135" s="247" t="s">
        <v>995</v>
      </c>
      <c r="F135" s="245" t="s">
        <v>312</v>
      </c>
      <c r="G135" s="248">
        <v>3</v>
      </c>
      <c r="H135" s="248"/>
      <c r="I135" s="248">
        <f t="shared" si="9"/>
        <v>0</v>
      </c>
      <c r="J135" s="249">
        <v>1.7699999999999999E-4</v>
      </c>
      <c r="K135" s="248">
        <f t="shared" si="10"/>
        <v>5.31E-4</v>
      </c>
      <c r="L135" s="249">
        <v>0</v>
      </c>
      <c r="M135" s="248">
        <f t="shared" si="11"/>
        <v>0</v>
      </c>
      <c r="N135" s="250">
        <v>20</v>
      </c>
      <c r="O135" s="251">
        <v>32</v>
      </c>
      <c r="P135" s="252" t="s">
        <v>139</v>
      </c>
    </row>
    <row r="136" spans="1:16" s="234" customFormat="1" ht="11.25" customHeight="1">
      <c r="A136" s="227">
        <v>87</v>
      </c>
      <c r="B136" s="227" t="s">
        <v>161</v>
      </c>
      <c r="C136" s="227" t="s">
        <v>954</v>
      </c>
      <c r="D136" s="228" t="s">
        <v>996</v>
      </c>
      <c r="E136" s="229" t="s">
        <v>997</v>
      </c>
      <c r="F136" s="227" t="s">
        <v>312</v>
      </c>
      <c r="G136" s="230">
        <v>6</v>
      </c>
      <c r="H136" s="230"/>
      <c r="I136" s="230">
        <f t="shared" si="9"/>
        <v>0</v>
      </c>
      <c r="J136" s="231">
        <v>0</v>
      </c>
      <c r="K136" s="230">
        <f t="shared" si="10"/>
        <v>0</v>
      </c>
      <c r="L136" s="231">
        <v>3.0999999999999999E-3</v>
      </c>
      <c r="M136" s="230">
        <f t="shared" si="11"/>
        <v>1.8599999999999998E-2</v>
      </c>
      <c r="N136" s="232">
        <v>20</v>
      </c>
      <c r="O136" s="233">
        <v>16</v>
      </c>
      <c r="P136" s="234" t="s">
        <v>139</v>
      </c>
    </row>
    <row r="137" spans="1:16" s="234" customFormat="1" ht="11.25" customHeight="1">
      <c r="A137" s="227">
        <v>88</v>
      </c>
      <c r="B137" s="227" t="s">
        <v>161</v>
      </c>
      <c r="C137" s="227" t="s">
        <v>954</v>
      </c>
      <c r="D137" s="228" t="s">
        <v>998</v>
      </c>
      <c r="E137" s="229" t="s">
        <v>999</v>
      </c>
      <c r="F137" s="227" t="s">
        <v>312</v>
      </c>
      <c r="G137" s="230">
        <v>1</v>
      </c>
      <c r="H137" s="230"/>
      <c r="I137" s="230">
        <f t="shared" si="9"/>
        <v>0</v>
      </c>
      <c r="J137" s="231">
        <v>1.17E-3</v>
      </c>
      <c r="K137" s="230">
        <f t="shared" si="10"/>
        <v>1.17E-3</v>
      </c>
      <c r="L137" s="231">
        <v>0</v>
      </c>
      <c r="M137" s="230">
        <f t="shared" si="11"/>
        <v>0</v>
      </c>
      <c r="N137" s="232">
        <v>20</v>
      </c>
      <c r="O137" s="233">
        <v>16</v>
      </c>
      <c r="P137" s="234" t="s">
        <v>139</v>
      </c>
    </row>
    <row r="138" spans="1:16" s="252" customFormat="1" ht="11.25" customHeight="1">
      <c r="A138" s="245">
        <v>89</v>
      </c>
      <c r="B138" s="245" t="s">
        <v>398</v>
      </c>
      <c r="C138" s="245" t="s">
        <v>822</v>
      </c>
      <c r="D138" s="246" t="s">
        <v>1000</v>
      </c>
      <c r="E138" s="247" t="s">
        <v>1001</v>
      </c>
      <c r="F138" s="245" t="s">
        <v>312</v>
      </c>
      <c r="G138" s="248">
        <v>1</v>
      </c>
      <c r="H138" s="248"/>
      <c r="I138" s="248">
        <f t="shared" si="9"/>
        <v>0</v>
      </c>
      <c r="J138" s="249">
        <v>4.0200000000000001E-3</v>
      </c>
      <c r="K138" s="248">
        <f t="shared" si="10"/>
        <v>4.0200000000000001E-3</v>
      </c>
      <c r="L138" s="249">
        <v>0</v>
      </c>
      <c r="M138" s="248">
        <f t="shared" si="11"/>
        <v>0</v>
      </c>
      <c r="N138" s="250">
        <v>20</v>
      </c>
      <c r="O138" s="251">
        <v>32</v>
      </c>
      <c r="P138" s="252" t="s">
        <v>139</v>
      </c>
    </row>
    <row r="139" spans="1:16" s="234" customFormat="1" ht="11.25" customHeight="1">
      <c r="A139" s="227">
        <v>90</v>
      </c>
      <c r="B139" s="227" t="s">
        <v>161</v>
      </c>
      <c r="C139" s="227" t="s">
        <v>954</v>
      </c>
      <c r="D139" s="228" t="s">
        <v>1002</v>
      </c>
      <c r="E139" s="229" t="s">
        <v>1003</v>
      </c>
      <c r="F139" s="227" t="s">
        <v>312</v>
      </c>
      <c r="G139" s="230">
        <v>1</v>
      </c>
      <c r="H139" s="230"/>
      <c r="I139" s="230">
        <f t="shared" si="9"/>
        <v>0</v>
      </c>
      <c r="J139" s="231">
        <v>1.17E-3</v>
      </c>
      <c r="K139" s="230">
        <f t="shared" si="10"/>
        <v>1.17E-3</v>
      </c>
      <c r="L139" s="231">
        <v>0</v>
      </c>
      <c r="M139" s="230">
        <f t="shared" si="11"/>
        <v>0</v>
      </c>
      <c r="N139" s="232">
        <v>20</v>
      </c>
      <c r="O139" s="233">
        <v>16</v>
      </c>
      <c r="P139" s="234" t="s">
        <v>139</v>
      </c>
    </row>
    <row r="140" spans="1:16" s="252" customFormat="1" ht="11.25" customHeight="1">
      <c r="A140" s="245">
        <v>91</v>
      </c>
      <c r="B140" s="245" t="s">
        <v>398</v>
      </c>
      <c r="C140" s="245" t="s">
        <v>822</v>
      </c>
      <c r="D140" s="246" t="s">
        <v>1004</v>
      </c>
      <c r="E140" s="247" t="s">
        <v>1005</v>
      </c>
      <c r="F140" s="245" t="s">
        <v>312</v>
      </c>
      <c r="G140" s="248">
        <v>1</v>
      </c>
      <c r="H140" s="248"/>
      <c r="I140" s="248">
        <f t="shared" si="9"/>
        <v>0</v>
      </c>
      <c r="J140" s="249">
        <v>4.5999999999999999E-3</v>
      </c>
      <c r="K140" s="248">
        <f t="shared" si="10"/>
        <v>4.5999999999999999E-3</v>
      </c>
      <c r="L140" s="249">
        <v>0</v>
      </c>
      <c r="M140" s="248">
        <f t="shared" si="11"/>
        <v>0</v>
      </c>
      <c r="N140" s="250">
        <v>20</v>
      </c>
      <c r="O140" s="251">
        <v>32</v>
      </c>
      <c r="P140" s="252" t="s">
        <v>139</v>
      </c>
    </row>
    <row r="141" spans="1:16" s="234" customFormat="1" ht="22.5" customHeight="1">
      <c r="A141" s="227">
        <v>92</v>
      </c>
      <c r="B141" s="227" t="s">
        <v>161</v>
      </c>
      <c r="C141" s="227" t="s">
        <v>954</v>
      </c>
      <c r="D141" s="228" t="s">
        <v>1006</v>
      </c>
      <c r="E141" s="229" t="s">
        <v>1007</v>
      </c>
      <c r="F141" s="227" t="s">
        <v>312</v>
      </c>
      <c r="G141" s="230">
        <v>3</v>
      </c>
      <c r="H141" s="230"/>
      <c r="I141" s="230">
        <f t="shared" si="9"/>
        <v>0</v>
      </c>
      <c r="J141" s="231">
        <v>4.6000000000000001E-4</v>
      </c>
      <c r="K141" s="230">
        <f t="shared" si="10"/>
        <v>1.3800000000000002E-3</v>
      </c>
      <c r="L141" s="231">
        <v>0</v>
      </c>
      <c r="M141" s="230">
        <f t="shared" si="11"/>
        <v>0</v>
      </c>
      <c r="N141" s="232">
        <v>20</v>
      </c>
      <c r="O141" s="233">
        <v>16</v>
      </c>
      <c r="P141" s="234" t="s">
        <v>139</v>
      </c>
    </row>
    <row r="142" spans="1:16" s="252" customFormat="1" ht="22.5" customHeight="1">
      <c r="A142" s="245">
        <v>93</v>
      </c>
      <c r="B142" s="245" t="s">
        <v>398</v>
      </c>
      <c r="C142" s="245" t="s">
        <v>822</v>
      </c>
      <c r="D142" s="246" t="s">
        <v>1008</v>
      </c>
      <c r="E142" s="247" t="s">
        <v>1009</v>
      </c>
      <c r="F142" s="245" t="s">
        <v>312</v>
      </c>
      <c r="G142" s="248">
        <v>3</v>
      </c>
      <c r="H142" s="248"/>
      <c r="I142" s="248">
        <f t="shared" si="9"/>
        <v>0</v>
      </c>
      <c r="J142" s="249">
        <v>1.83E-3</v>
      </c>
      <c r="K142" s="248">
        <f t="shared" si="10"/>
        <v>5.4900000000000001E-3</v>
      </c>
      <c r="L142" s="249">
        <v>0</v>
      </c>
      <c r="M142" s="248">
        <f t="shared" si="11"/>
        <v>0</v>
      </c>
      <c r="N142" s="250">
        <v>20</v>
      </c>
      <c r="O142" s="251">
        <v>32</v>
      </c>
      <c r="P142" s="252" t="s">
        <v>139</v>
      </c>
    </row>
    <row r="143" spans="1:16" s="234" customFormat="1" ht="11.25" customHeight="1">
      <c r="A143" s="227">
        <v>94</v>
      </c>
      <c r="B143" s="227" t="s">
        <v>161</v>
      </c>
      <c r="C143" s="227" t="s">
        <v>954</v>
      </c>
      <c r="D143" s="228" t="s">
        <v>1010</v>
      </c>
      <c r="E143" s="229" t="s">
        <v>1011</v>
      </c>
      <c r="F143" s="227" t="s">
        <v>312</v>
      </c>
      <c r="G143" s="230">
        <v>6</v>
      </c>
      <c r="H143" s="230"/>
      <c r="I143" s="230">
        <f t="shared" si="9"/>
        <v>0</v>
      </c>
      <c r="J143" s="231">
        <v>0</v>
      </c>
      <c r="K143" s="230">
        <f t="shared" si="10"/>
        <v>0</v>
      </c>
      <c r="L143" s="231">
        <v>2.1129999999999999E-2</v>
      </c>
      <c r="M143" s="230">
        <f t="shared" si="11"/>
        <v>0.12678</v>
      </c>
      <c r="N143" s="232">
        <v>20</v>
      </c>
      <c r="O143" s="233">
        <v>16</v>
      </c>
      <c r="P143" s="234" t="s">
        <v>139</v>
      </c>
    </row>
    <row r="144" spans="1:16" s="234" customFormat="1" ht="11.25" customHeight="1">
      <c r="A144" s="227">
        <v>95</v>
      </c>
      <c r="B144" s="227" t="s">
        <v>161</v>
      </c>
      <c r="C144" s="227" t="s">
        <v>954</v>
      </c>
      <c r="D144" s="228" t="s">
        <v>1012</v>
      </c>
      <c r="E144" s="229" t="s">
        <v>1013</v>
      </c>
      <c r="F144" s="227" t="s">
        <v>312</v>
      </c>
      <c r="G144" s="230">
        <v>1</v>
      </c>
      <c r="H144" s="230"/>
      <c r="I144" s="230">
        <f t="shared" si="9"/>
        <v>0</v>
      </c>
      <c r="J144" s="231">
        <v>2.9999999999999997E-4</v>
      </c>
      <c r="K144" s="230">
        <f t="shared" si="10"/>
        <v>2.9999999999999997E-4</v>
      </c>
      <c r="L144" s="231">
        <v>0</v>
      </c>
      <c r="M144" s="230">
        <f t="shared" si="11"/>
        <v>0</v>
      </c>
      <c r="N144" s="232">
        <v>20</v>
      </c>
      <c r="O144" s="233">
        <v>16</v>
      </c>
      <c r="P144" s="234" t="s">
        <v>139</v>
      </c>
    </row>
    <row r="145" spans="1:16" s="234" customFormat="1" ht="11.25" customHeight="1">
      <c r="A145" s="227">
        <v>96</v>
      </c>
      <c r="B145" s="227" t="s">
        <v>161</v>
      </c>
      <c r="C145" s="227" t="s">
        <v>954</v>
      </c>
      <c r="D145" s="228" t="s">
        <v>1014</v>
      </c>
      <c r="E145" s="229" t="s">
        <v>1015</v>
      </c>
      <c r="F145" s="227" t="s">
        <v>312</v>
      </c>
      <c r="G145" s="230">
        <v>1</v>
      </c>
      <c r="H145" s="230"/>
      <c r="I145" s="230">
        <f t="shared" si="9"/>
        <v>0</v>
      </c>
      <c r="J145" s="231">
        <v>0</v>
      </c>
      <c r="K145" s="230">
        <f t="shared" si="10"/>
        <v>0</v>
      </c>
      <c r="L145" s="231">
        <v>0</v>
      </c>
      <c r="M145" s="230">
        <f t="shared" si="11"/>
        <v>0</v>
      </c>
      <c r="N145" s="232">
        <v>20</v>
      </c>
      <c r="O145" s="233">
        <v>16</v>
      </c>
      <c r="P145" s="234" t="s">
        <v>139</v>
      </c>
    </row>
    <row r="146" spans="1:16" s="252" customFormat="1" ht="22.5" customHeight="1">
      <c r="A146" s="245">
        <v>97</v>
      </c>
      <c r="B146" s="245" t="s">
        <v>398</v>
      </c>
      <c r="C146" s="245" t="s">
        <v>822</v>
      </c>
      <c r="D146" s="246" t="s">
        <v>1016</v>
      </c>
      <c r="E146" s="247" t="s">
        <v>1017</v>
      </c>
      <c r="F146" s="245" t="s">
        <v>312</v>
      </c>
      <c r="G146" s="248">
        <v>1</v>
      </c>
      <c r="H146" s="248"/>
      <c r="I146" s="248">
        <f t="shared" si="9"/>
        <v>0</v>
      </c>
      <c r="J146" s="249">
        <v>4.8000000000000001E-4</v>
      </c>
      <c r="K146" s="248">
        <f t="shared" si="10"/>
        <v>4.8000000000000001E-4</v>
      </c>
      <c r="L146" s="249">
        <v>0</v>
      </c>
      <c r="M146" s="248">
        <f t="shared" si="11"/>
        <v>0</v>
      </c>
      <c r="N146" s="250">
        <v>20</v>
      </c>
      <c r="O146" s="251">
        <v>32</v>
      </c>
      <c r="P146" s="252" t="s">
        <v>139</v>
      </c>
    </row>
    <row r="147" spans="1:16" s="234" customFormat="1" ht="11.25" customHeight="1">
      <c r="A147" s="227">
        <v>98</v>
      </c>
      <c r="B147" s="227" t="s">
        <v>161</v>
      </c>
      <c r="C147" s="227" t="s">
        <v>954</v>
      </c>
      <c r="D147" s="228" t="s">
        <v>1018</v>
      </c>
      <c r="E147" s="229" t="s">
        <v>1019</v>
      </c>
      <c r="F147" s="227" t="s">
        <v>466</v>
      </c>
      <c r="G147" s="230">
        <v>62</v>
      </c>
      <c r="H147" s="230"/>
      <c r="I147" s="230">
        <f t="shared" si="9"/>
        <v>0</v>
      </c>
      <c r="J147" s="231">
        <v>1.5800000000000002E-2</v>
      </c>
      <c r="K147" s="230">
        <f t="shared" si="10"/>
        <v>0.97960000000000014</v>
      </c>
      <c r="L147" s="231">
        <v>0</v>
      </c>
      <c r="M147" s="230">
        <f t="shared" si="11"/>
        <v>0</v>
      </c>
      <c r="N147" s="232">
        <v>20</v>
      </c>
      <c r="O147" s="233">
        <v>16</v>
      </c>
      <c r="P147" s="234" t="s">
        <v>139</v>
      </c>
    </row>
    <row r="148" spans="1:16" s="234" customFormat="1" ht="11.25" customHeight="1">
      <c r="A148" s="227">
        <v>99</v>
      </c>
      <c r="B148" s="227" t="s">
        <v>161</v>
      </c>
      <c r="C148" s="227" t="s">
        <v>954</v>
      </c>
      <c r="D148" s="228" t="s">
        <v>1020</v>
      </c>
      <c r="E148" s="229" t="s">
        <v>1021</v>
      </c>
      <c r="F148" s="227" t="s">
        <v>466</v>
      </c>
      <c r="G148" s="230">
        <v>18</v>
      </c>
      <c r="H148" s="230"/>
      <c r="I148" s="230">
        <f t="shared" si="9"/>
        <v>0</v>
      </c>
      <c r="J148" s="231">
        <v>6.2839999999999993E-2</v>
      </c>
      <c r="K148" s="230">
        <f t="shared" si="10"/>
        <v>1.1311199999999999</v>
      </c>
      <c r="L148" s="231">
        <v>0</v>
      </c>
      <c r="M148" s="230">
        <f t="shared" si="11"/>
        <v>0</v>
      </c>
      <c r="N148" s="232">
        <v>20</v>
      </c>
      <c r="O148" s="233">
        <v>16</v>
      </c>
      <c r="P148" s="234" t="s">
        <v>139</v>
      </c>
    </row>
    <row r="149" spans="1:16" s="234" customFormat="1" ht="11.25" customHeight="1">
      <c r="A149" s="227">
        <v>100</v>
      </c>
      <c r="B149" s="227" t="s">
        <v>161</v>
      </c>
      <c r="C149" s="227" t="s">
        <v>954</v>
      </c>
      <c r="D149" s="228" t="s">
        <v>1022</v>
      </c>
      <c r="E149" s="229" t="s">
        <v>1023</v>
      </c>
      <c r="F149" s="227" t="s">
        <v>466</v>
      </c>
      <c r="G149" s="230">
        <v>85</v>
      </c>
      <c r="H149" s="230"/>
      <c r="I149" s="230">
        <f t="shared" si="9"/>
        <v>0</v>
      </c>
      <c r="J149" s="231">
        <v>0</v>
      </c>
      <c r="K149" s="230">
        <f t="shared" si="10"/>
        <v>0</v>
      </c>
      <c r="L149" s="231">
        <v>0</v>
      </c>
      <c r="M149" s="230">
        <f t="shared" si="11"/>
        <v>0</v>
      </c>
      <c r="N149" s="232">
        <v>20</v>
      </c>
      <c r="O149" s="233">
        <v>16</v>
      </c>
      <c r="P149" s="234" t="s">
        <v>139</v>
      </c>
    </row>
    <row r="150" spans="1:16" s="234" customFormat="1" ht="22.5" customHeight="1">
      <c r="A150" s="227">
        <v>101</v>
      </c>
      <c r="B150" s="227" t="s">
        <v>161</v>
      </c>
      <c r="C150" s="227" t="s">
        <v>954</v>
      </c>
      <c r="D150" s="228" t="s">
        <v>1024</v>
      </c>
      <c r="E150" s="229" t="s">
        <v>1025</v>
      </c>
      <c r="F150" s="227" t="s">
        <v>378</v>
      </c>
      <c r="G150" s="230">
        <v>0.84</v>
      </c>
      <c r="H150" s="230"/>
      <c r="I150" s="230">
        <f t="shared" si="9"/>
        <v>0</v>
      </c>
      <c r="J150" s="231">
        <v>0</v>
      </c>
      <c r="K150" s="230">
        <f t="shared" si="10"/>
        <v>0</v>
      </c>
      <c r="L150" s="231">
        <v>0</v>
      </c>
      <c r="M150" s="230">
        <f t="shared" si="11"/>
        <v>0</v>
      </c>
      <c r="N150" s="232">
        <v>20</v>
      </c>
      <c r="O150" s="233">
        <v>16</v>
      </c>
      <c r="P150" s="234" t="s">
        <v>139</v>
      </c>
    </row>
    <row r="151" spans="1:16" s="234" customFormat="1" ht="11.25" customHeight="1">
      <c r="A151" s="227">
        <v>102</v>
      </c>
      <c r="B151" s="227" t="s">
        <v>161</v>
      </c>
      <c r="C151" s="227" t="s">
        <v>954</v>
      </c>
      <c r="D151" s="228" t="s">
        <v>1026</v>
      </c>
      <c r="E151" s="229" t="s">
        <v>1027</v>
      </c>
      <c r="F151" s="227" t="s">
        <v>414</v>
      </c>
      <c r="G151" s="230">
        <v>52.308</v>
      </c>
      <c r="H151" s="230"/>
      <c r="I151" s="230">
        <f t="shared" si="9"/>
        <v>0</v>
      </c>
      <c r="J151" s="231">
        <v>0</v>
      </c>
      <c r="K151" s="230">
        <f t="shared" si="10"/>
        <v>0</v>
      </c>
      <c r="L151" s="231">
        <v>0</v>
      </c>
      <c r="M151" s="230">
        <f t="shared" si="11"/>
        <v>0</v>
      </c>
      <c r="N151" s="232">
        <v>20</v>
      </c>
      <c r="O151" s="233">
        <v>16</v>
      </c>
      <c r="P151" s="234" t="s">
        <v>139</v>
      </c>
    </row>
    <row r="152" spans="1:16" s="224" customFormat="1" ht="11.25" customHeight="1">
      <c r="B152" s="225" t="s">
        <v>77</v>
      </c>
      <c r="D152" s="224" t="s">
        <v>1028</v>
      </c>
      <c r="E152" s="224" t="s">
        <v>1029</v>
      </c>
      <c r="I152" s="226">
        <f>SUM(I153:I195)</f>
        <v>0</v>
      </c>
      <c r="K152" s="226">
        <f>SUM(K153:K195)</f>
        <v>13.487549999999999</v>
      </c>
      <c r="M152" s="226">
        <f>SUM(M153:M195)</f>
        <v>0.11724</v>
      </c>
      <c r="P152" s="224" t="s">
        <v>86</v>
      </c>
    </row>
    <row r="153" spans="1:16" s="234" customFormat="1" ht="22.5" customHeight="1">
      <c r="A153" s="227">
        <v>103</v>
      </c>
      <c r="B153" s="227" t="s">
        <v>161</v>
      </c>
      <c r="C153" s="227" t="s">
        <v>954</v>
      </c>
      <c r="D153" s="228" t="s">
        <v>1030</v>
      </c>
      <c r="E153" s="229" t="s">
        <v>1031</v>
      </c>
      <c r="F153" s="227" t="s">
        <v>466</v>
      </c>
      <c r="G153" s="230">
        <v>55</v>
      </c>
      <c r="H153" s="230"/>
      <c r="I153" s="230">
        <f t="shared" ref="I153:I184" si="12">ROUND(G153*H153,3)</f>
        <v>0</v>
      </c>
      <c r="J153" s="231">
        <v>2.1900000000000001E-3</v>
      </c>
      <c r="K153" s="230">
        <f t="shared" ref="K153:K184" si="13">G153*J153</f>
        <v>0.12045</v>
      </c>
      <c r="L153" s="231">
        <v>0</v>
      </c>
      <c r="M153" s="230">
        <f t="shared" ref="M153:M184" si="14">G153*L153</f>
        <v>0</v>
      </c>
      <c r="N153" s="232">
        <v>20</v>
      </c>
      <c r="O153" s="233">
        <v>16</v>
      </c>
      <c r="P153" s="234" t="s">
        <v>139</v>
      </c>
    </row>
    <row r="154" spans="1:16" s="234" customFormat="1" ht="22.5" customHeight="1">
      <c r="A154" s="227">
        <v>104</v>
      </c>
      <c r="B154" s="227" t="s">
        <v>161</v>
      </c>
      <c r="C154" s="227" t="s">
        <v>954</v>
      </c>
      <c r="D154" s="228" t="s">
        <v>1032</v>
      </c>
      <c r="E154" s="229" t="s">
        <v>1033</v>
      </c>
      <c r="F154" s="227" t="s">
        <v>466</v>
      </c>
      <c r="G154" s="230">
        <v>22</v>
      </c>
      <c r="H154" s="230"/>
      <c r="I154" s="230">
        <f t="shared" si="12"/>
        <v>0</v>
      </c>
      <c r="J154" s="231">
        <v>2.7399999999999998E-3</v>
      </c>
      <c r="K154" s="230">
        <f t="shared" si="13"/>
        <v>6.0279999999999993E-2</v>
      </c>
      <c r="L154" s="231">
        <v>0</v>
      </c>
      <c r="M154" s="230">
        <f t="shared" si="14"/>
        <v>0</v>
      </c>
      <c r="N154" s="232">
        <v>20</v>
      </c>
      <c r="O154" s="233">
        <v>16</v>
      </c>
      <c r="P154" s="234" t="s">
        <v>139</v>
      </c>
    </row>
    <row r="155" spans="1:16" s="234" customFormat="1" ht="22.5" customHeight="1">
      <c r="A155" s="227">
        <v>105</v>
      </c>
      <c r="B155" s="227" t="s">
        <v>161</v>
      </c>
      <c r="C155" s="227" t="s">
        <v>954</v>
      </c>
      <c r="D155" s="228" t="s">
        <v>1034</v>
      </c>
      <c r="E155" s="229" t="s">
        <v>1035</v>
      </c>
      <c r="F155" s="227" t="s">
        <v>466</v>
      </c>
      <c r="G155" s="230">
        <v>4</v>
      </c>
      <c r="H155" s="230"/>
      <c r="I155" s="230">
        <f t="shared" si="12"/>
        <v>0</v>
      </c>
      <c r="J155" s="231">
        <v>4.3200000000000001E-3</v>
      </c>
      <c r="K155" s="230">
        <f t="shared" si="13"/>
        <v>1.728E-2</v>
      </c>
      <c r="L155" s="231">
        <v>0</v>
      </c>
      <c r="M155" s="230">
        <f t="shared" si="14"/>
        <v>0</v>
      </c>
      <c r="N155" s="232">
        <v>20</v>
      </c>
      <c r="O155" s="233">
        <v>16</v>
      </c>
      <c r="P155" s="234" t="s">
        <v>139</v>
      </c>
    </row>
    <row r="156" spans="1:16" s="234" customFormat="1" ht="22.5" customHeight="1">
      <c r="A156" s="227">
        <v>106</v>
      </c>
      <c r="B156" s="227" t="s">
        <v>161</v>
      </c>
      <c r="C156" s="227" t="s">
        <v>954</v>
      </c>
      <c r="D156" s="228" t="s">
        <v>1036</v>
      </c>
      <c r="E156" s="229" t="s">
        <v>1037</v>
      </c>
      <c r="F156" s="227" t="s">
        <v>466</v>
      </c>
      <c r="G156" s="230">
        <v>13</v>
      </c>
      <c r="H156" s="230"/>
      <c r="I156" s="230">
        <f t="shared" si="12"/>
        <v>0</v>
      </c>
      <c r="J156" s="231">
        <v>5.8399999999999997E-3</v>
      </c>
      <c r="K156" s="230">
        <f t="shared" si="13"/>
        <v>7.5920000000000001E-2</v>
      </c>
      <c r="L156" s="231">
        <v>0</v>
      </c>
      <c r="M156" s="230">
        <f t="shared" si="14"/>
        <v>0</v>
      </c>
      <c r="N156" s="232">
        <v>20</v>
      </c>
      <c r="O156" s="233">
        <v>16</v>
      </c>
      <c r="P156" s="234" t="s">
        <v>139</v>
      </c>
    </row>
    <row r="157" spans="1:16" s="234" customFormat="1" ht="22.5" customHeight="1">
      <c r="A157" s="227">
        <v>107</v>
      </c>
      <c r="B157" s="227" t="s">
        <v>161</v>
      </c>
      <c r="C157" s="227" t="s">
        <v>954</v>
      </c>
      <c r="D157" s="228" t="s">
        <v>1038</v>
      </c>
      <c r="E157" s="229" t="s">
        <v>1039</v>
      </c>
      <c r="F157" s="227" t="s">
        <v>466</v>
      </c>
      <c r="G157" s="230">
        <v>28</v>
      </c>
      <c r="H157" s="230"/>
      <c r="I157" s="230">
        <f t="shared" si="12"/>
        <v>0</v>
      </c>
      <c r="J157" s="231">
        <v>7.6600000000000001E-3</v>
      </c>
      <c r="K157" s="230">
        <f t="shared" si="13"/>
        <v>0.21448</v>
      </c>
      <c r="L157" s="231">
        <v>0</v>
      </c>
      <c r="M157" s="230">
        <f t="shared" si="14"/>
        <v>0</v>
      </c>
      <c r="N157" s="232">
        <v>20</v>
      </c>
      <c r="O157" s="233">
        <v>16</v>
      </c>
      <c r="P157" s="234" t="s">
        <v>139</v>
      </c>
    </row>
    <row r="158" spans="1:16" s="234" customFormat="1" ht="11.25" customHeight="1">
      <c r="A158" s="227">
        <v>108</v>
      </c>
      <c r="B158" s="227" t="s">
        <v>161</v>
      </c>
      <c r="C158" s="227" t="s">
        <v>954</v>
      </c>
      <c r="D158" s="228" t="s">
        <v>1040</v>
      </c>
      <c r="E158" s="229" t="s">
        <v>1041</v>
      </c>
      <c r="F158" s="227" t="s">
        <v>466</v>
      </c>
      <c r="G158" s="230">
        <v>20</v>
      </c>
      <c r="H158" s="230"/>
      <c r="I158" s="230">
        <f t="shared" si="12"/>
        <v>0</v>
      </c>
      <c r="J158" s="231">
        <v>0</v>
      </c>
      <c r="K158" s="230">
        <f t="shared" si="13"/>
        <v>0</v>
      </c>
      <c r="L158" s="231">
        <v>2.1299999999999999E-3</v>
      </c>
      <c r="M158" s="230">
        <f t="shared" si="14"/>
        <v>4.2599999999999999E-2</v>
      </c>
      <c r="N158" s="232">
        <v>20</v>
      </c>
      <c r="O158" s="233">
        <v>16</v>
      </c>
      <c r="P158" s="234" t="s">
        <v>139</v>
      </c>
    </row>
    <row r="159" spans="1:16" s="234" customFormat="1" ht="11.25" customHeight="1">
      <c r="A159" s="227">
        <v>109</v>
      </c>
      <c r="B159" s="227" t="s">
        <v>161</v>
      </c>
      <c r="C159" s="227" t="s">
        <v>954</v>
      </c>
      <c r="D159" s="228" t="s">
        <v>1042</v>
      </c>
      <c r="E159" s="229" t="s">
        <v>1043</v>
      </c>
      <c r="F159" s="227" t="s">
        <v>466</v>
      </c>
      <c r="G159" s="230">
        <v>10</v>
      </c>
      <c r="H159" s="230"/>
      <c r="I159" s="230">
        <f t="shared" si="12"/>
        <v>0</v>
      </c>
      <c r="J159" s="231">
        <v>0</v>
      </c>
      <c r="K159" s="230">
        <f t="shared" si="13"/>
        <v>0</v>
      </c>
      <c r="L159" s="231">
        <v>4.9699999999999996E-3</v>
      </c>
      <c r="M159" s="230">
        <f t="shared" si="14"/>
        <v>4.9699999999999994E-2</v>
      </c>
      <c r="N159" s="232">
        <v>20</v>
      </c>
      <c r="O159" s="233">
        <v>16</v>
      </c>
      <c r="P159" s="234" t="s">
        <v>139</v>
      </c>
    </row>
    <row r="160" spans="1:16" s="234" customFormat="1" ht="11.25" customHeight="1">
      <c r="A160" s="227">
        <v>110</v>
      </c>
      <c r="B160" s="227" t="s">
        <v>161</v>
      </c>
      <c r="C160" s="227" t="s">
        <v>954</v>
      </c>
      <c r="D160" s="228" t="s">
        <v>1044</v>
      </c>
      <c r="E160" s="229" t="s">
        <v>1045</v>
      </c>
      <c r="F160" s="227" t="s">
        <v>466</v>
      </c>
      <c r="G160" s="230">
        <v>80</v>
      </c>
      <c r="H160" s="230"/>
      <c r="I160" s="230">
        <f t="shared" si="12"/>
        <v>0</v>
      </c>
      <c r="J160" s="231">
        <v>1.8000000000000001E-4</v>
      </c>
      <c r="K160" s="230">
        <f t="shared" si="13"/>
        <v>1.4400000000000001E-2</v>
      </c>
      <c r="L160" s="231">
        <v>0</v>
      </c>
      <c r="M160" s="230">
        <f t="shared" si="14"/>
        <v>0</v>
      </c>
      <c r="N160" s="232">
        <v>20</v>
      </c>
      <c r="O160" s="233">
        <v>16</v>
      </c>
      <c r="P160" s="234" t="s">
        <v>139</v>
      </c>
    </row>
    <row r="161" spans="1:16" s="234" customFormat="1" ht="11.25" customHeight="1">
      <c r="A161" s="227">
        <v>111</v>
      </c>
      <c r="B161" s="227" t="s">
        <v>161</v>
      </c>
      <c r="C161" s="227" t="s">
        <v>954</v>
      </c>
      <c r="D161" s="228" t="s">
        <v>1046</v>
      </c>
      <c r="E161" s="229" t="s">
        <v>1047</v>
      </c>
      <c r="F161" s="227" t="s">
        <v>466</v>
      </c>
      <c r="G161" s="230">
        <v>40</v>
      </c>
      <c r="H161" s="230"/>
      <c r="I161" s="230">
        <f t="shared" si="12"/>
        <v>0</v>
      </c>
      <c r="J161" s="231">
        <v>3.1E-4</v>
      </c>
      <c r="K161" s="230">
        <f t="shared" si="13"/>
        <v>1.24E-2</v>
      </c>
      <c r="L161" s="231">
        <v>0</v>
      </c>
      <c r="M161" s="230">
        <f t="shared" si="14"/>
        <v>0</v>
      </c>
      <c r="N161" s="232">
        <v>20</v>
      </c>
      <c r="O161" s="233">
        <v>16</v>
      </c>
      <c r="P161" s="234" t="s">
        <v>139</v>
      </c>
    </row>
    <row r="162" spans="1:16" s="234" customFormat="1" ht="11.25" customHeight="1">
      <c r="A162" s="227">
        <v>112</v>
      </c>
      <c r="B162" s="227" t="s">
        <v>161</v>
      </c>
      <c r="C162" s="227" t="s">
        <v>954</v>
      </c>
      <c r="D162" s="228" t="s">
        <v>1048</v>
      </c>
      <c r="E162" s="229" t="s">
        <v>1049</v>
      </c>
      <c r="F162" s="227" t="s">
        <v>466</v>
      </c>
      <c r="G162" s="230">
        <v>22</v>
      </c>
      <c r="H162" s="230"/>
      <c r="I162" s="230">
        <f t="shared" si="12"/>
        <v>0</v>
      </c>
      <c r="J162" s="231">
        <v>5.5000000000000003E-4</v>
      </c>
      <c r="K162" s="230">
        <f t="shared" si="13"/>
        <v>1.2100000000000001E-2</v>
      </c>
      <c r="L162" s="231">
        <v>0</v>
      </c>
      <c r="M162" s="230">
        <f t="shared" si="14"/>
        <v>0</v>
      </c>
      <c r="N162" s="232">
        <v>20</v>
      </c>
      <c r="O162" s="233">
        <v>16</v>
      </c>
      <c r="P162" s="234" t="s">
        <v>139</v>
      </c>
    </row>
    <row r="163" spans="1:16" s="234" customFormat="1" ht="11.25" customHeight="1">
      <c r="A163" s="227">
        <v>113</v>
      </c>
      <c r="B163" s="227" t="s">
        <v>161</v>
      </c>
      <c r="C163" s="227" t="s">
        <v>954</v>
      </c>
      <c r="D163" s="228" t="s">
        <v>1050</v>
      </c>
      <c r="E163" s="229" t="s">
        <v>1051</v>
      </c>
      <c r="F163" s="227" t="s">
        <v>466</v>
      </c>
      <c r="G163" s="230">
        <v>5</v>
      </c>
      <c r="H163" s="230"/>
      <c r="I163" s="230">
        <f t="shared" si="12"/>
        <v>0</v>
      </c>
      <c r="J163" s="231">
        <v>7.9000000000000001E-4</v>
      </c>
      <c r="K163" s="230">
        <f t="shared" si="13"/>
        <v>3.9500000000000004E-3</v>
      </c>
      <c r="L163" s="231">
        <v>0</v>
      </c>
      <c r="M163" s="230">
        <f t="shared" si="14"/>
        <v>0</v>
      </c>
      <c r="N163" s="232">
        <v>20</v>
      </c>
      <c r="O163" s="233">
        <v>16</v>
      </c>
      <c r="P163" s="234" t="s">
        <v>139</v>
      </c>
    </row>
    <row r="164" spans="1:16" s="234" customFormat="1" ht="11.25" customHeight="1">
      <c r="A164" s="227">
        <v>114</v>
      </c>
      <c r="B164" s="227" t="s">
        <v>161</v>
      </c>
      <c r="C164" s="227" t="s">
        <v>954</v>
      </c>
      <c r="D164" s="228" t="s">
        <v>1052</v>
      </c>
      <c r="E164" s="229" t="s">
        <v>1053</v>
      </c>
      <c r="F164" s="227" t="s">
        <v>466</v>
      </c>
      <c r="G164" s="230">
        <v>30</v>
      </c>
      <c r="H164" s="230"/>
      <c r="I164" s="230">
        <f t="shared" si="12"/>
        <v>0</v>
      </c>
      <c r="J164" s="231">
        <v>0</v>
      </c>
      <c r="K164" s="230">
        <f t="shared" si="13"/>
        <v>0</v>
      </c>
      <c r="L164" s="231">
        <v>2.3000000000000001E-4</v>
      </c>
      <c r="M164" s="230">
        <f t="shared" si="14"/>
        <v>6.8999999999999999E-3</v>
      </c>
      <c r="N164" s="232">
        <v>20</v>
      </c>
      <c r="O164" s="233">
        <v>16</v>
      </c>
      <c r="P164" s="234" t="s">
        <v>139</v>
      </c>
    </row>
    <row r="165" spans="1:16" s="234" customFormat="1" ht="11.25" customHeight="1">
      <c r="A165" s="227">
        <v>115</v>
      </c>
      <c r="B165" s="227" t="s">
        <v>161</v>
      </c>
      <c r="C165" s="227" t="s">
        <v>954</v>
      </c>
      <c r="D165" s="228" t="s">
        <v>1054</v>
      </c>
      <c r="E165" s="229" t="s">
        <v>1055</v>
      </c>
      <c r="F165" s="227" t="s">
        <v>1056</v>
      </c>
      <c r="G165" s="230">
        <v>3</v>
      </c>
      <c r="H165" s="230"/>
      <c r="I165" s="230">
        <f t="shared" si="12"/>
        <v>0</v>
      </c>
      <c r="J165" s="231">
        <v>4.1999999999999997E-3</v>
      </c>
      <c r="K165" s="230">
        <f t="shared" si="13"/>
        <v>1.26E-2</v>
      </c>
      <c r="L165" s="231">
        <v>0</v>
      </c>
      <c r="M165" s="230">
        <f t="shared" si="14"/>
        <v>0</v>
      </c>
      <c r="N165" s="232">
        <v>20</v>
      </c>
      <c r="O165" s="233">
        <v>16</v>
      </c>
      <c r="P165" s="234" t="s">
        <v>139</v>
      </c>
    </row>
    <row r="166" spans="1:16" s="234" customFormat="1" ht="11.25" customHeight="1">
      <c r="A166" s="227">
        <v>116</v>
      </c>
      <c r="B166" s="227" t="s">
        <v>161</v>
      </c>
      <c r="C166" s="227" t="s">
        <v>954</v>
      </c>
      <c r="D166" s="228" t="s">
        <v>1057</v>
      </c>
      <c r="E166" s="229" t="s">
        <v>1058</v>
      </c>
      <c r="F166" s="227" t="s">
        <v>1056</v>
      </c>
      <c r="G166" s="230">
        <v>3</v>
      </c>
      <c r="H166" s="230"/>
      <c r="I166" s="230">
        <f t="shared" si="12"/>
        <v>0</v>
      </c>
      <c r="J166" s="231">
        <v>5.2199999999999998E-3</v>
      </c>
      <c r="K166" s="230">
        <f t="shared" si="13"/>
        <v>1.566E-2</v>
      </c>
      <c r="L166" s="231">
        <v>0</v>
      </c>
      <c r="M166" s="230">
        <f t="shared" si="14"/>
        <v>0</v>
      </c>
      <c r="N166" s="232">
        <v>20</v>
      </c>
      <c r="O166" s="233">
        <v>16</v>
      </c>
      <c r="P166" s="234" t="s">
        <v>139</v>
      </c>
    </row>
    <row r="167" spans="1:16" s="234" customFormat="1" ht="11.25" customHeight="1">
      <c r="A167" s="227">
        <v>117</v>
      </c>
      <c r="B167" s="227" t="s">
        <v>161</v>
      </c>
      <c r="C167" s="227" t="s">
        <v>954</v>
      </c>
      <c r="D167" s="228" t="s">
        <v>1059</v>
      </c>
      <c r="E167" s="229" t="s">
        <v>1060</v>
      </c>
      <c r="F167" s="227" t="s">
        <v>312</v>
      </c>
      <c r="G167" s="230">
        <v>36</v>
      </c>
      <c r="H167" s="230"/>
      <c r="I167" s="230">
        <f t="shared" si="12"/>
        <v>0</v>
      </c>
      <c r="J167" s="231">
        <v>0</v>
      </c>
      <c r="K167" s="230">
        <f t="shared" si="13"/>
        <v>0</v>
      </c>
      <c r="L167" s="231">
        <v>0</v>
      </c>
      <c r="M167" s="230">
        <f t="shared" si="14"/>
        <v>0</v>
      </c>
      <c r="N167" s="232">
        <v>20</v>
      </c>
      <c r="O167" s="233">
        <v>16</v>
      </c>
      <c r="P167" s="234" t="s">
        <v>139</v>
      </c>
    </row>
    <row r="168" spans="1:16" s="234" customFormat="1" ht="11.25" customHeight="1">
      <c r="A168" s="227">
        <v>118</v>
      </c>
      <c r="B168" s="227" t="s">
        <v>161</v>
      </c>
      <c r="C168" s="227" t="s">
        <v>954</v>
      </c>
      <c r="D168" s="228" t="s">
        <v>1061</v>
      </c>
      <c r="E168" s="229" t="s">
        <v>1062</v>
      </c>
      <c r="F168" s="227" t="s">
        <v>312</v>
      </c>
      <c r="G168" s="230">
        <v>12</v>
      </c>
      <c r="H168" s="230"/>
      <c r="I168" s="230">
        <f t="shared" si="12"/>
        <v>0</v>
      </c>
      <c r="J168" s="231">
        <v>0</v>
      </c>
      <c r="K168" s="230">
        <f t="shared" si="13"/>
        <v>0</v>
      </c>
      <c r="L168" s="231">
        <v>5.2999999999999998E-4</v>
      </c>
      <c r="M168" s="230">
        <f t="shared" si="14"/>
        <v>6.3599999999999993E-3</v>
      </c>
      <c r="N168" s="232">
        <v>20</v>
      </c>
      <c r="O168" s="233">
        <v>16</v>
      </c>
      <c r="P168" s="234" t="s">
        <v>139</v>
      </c>
    </row>
    <row r="169" spans="1:16" s="234" customFormat="1" ht="11.25" customHeight="1">
      <c r="A169" s="227">
        <v>119</v>
      </c>
      <c r="B169" s="227" t="s">
        <v>161</v>
      </c>
      <c r="C169" s="227" t="s">
        <v>954</v>
      </c>
      <c r="D169" s="228" t="s">
        <v>1063</v>
      </c>
      <c r="E169" s="229" t="s">
        <v>1064</v>
      </c>
      <c r="F169" s="227" t="s">
        <v>312</v>
      </c>
      <c r="G169" s="230">
        <v>8</v>
      </c>
      <c r="H169" s="230"/>
      <c r="I169" s="230">
        <f t="shared" si="12"/>
        <v>0</v>
      </c>
      <c r="J169" s="231">
        <v>0</v>
      </c>
      <c r="K169" s="230">
        <f t="shared" si="13"/>
        <v>0</v>
      </c>
      <c r="L169" s="231">
        <v>1.4599999999999999E-3</v>
      </c>
      <c r="M169" s="230">
        <f t="shared" si="14"/>
        <v>1.1679999999999999E-2</v>
      </c>
      <c r="N169" s="232">
        <v>20</v>
      </c>
      <c r="O169" s="233">
        <v>16</v>
      </c>
      <c r="P169" s="234" t="s">
        <v>139</v>
      </c>
    </row>
    <row r="170" spans="1:16" s="234" customFormat="1" ht="11.25" customHeight="1">
      <c r="A170" s="227">
        <v>120</v>
      </c>
      <c r="B170" s="227" t="s">
        <v>161</v>
      </c>
      <c r="C170" s="227" t="s">
        <v>954</v>
      </c>
      <c r="D170" s="228" t="s">
        <v>1065</v>
      </c>
      <c r="E170" s="229" t="s">
        <v>1066</v>
      </c>
      <c r="F170" s="227" t="s">
        <v>312</v>
      </c>
      <c r="G170" s="230">
        <v>15</v>
      </c>
      <c r="H170" s="230"/>
      <c r="I170" s="230">
        <f t="shared" si="12"/>
        <v>0</v>
      </c>
      <c r="J170" s="231">
        <v>2.0000000000000002E-5</v>
      </c>
      <c r="K170" s="230">
        <f t="shared" si="13"/>
        <v>3.0000000000000003E-4</v>
      </c>
      <c r="L170" s="231">
        <v>0</v>
      </c>
      <c r="M170" s="230">
        <f t="shared" si="14"/>
        <v>0</v>
      </c>
      <c r="N170" s="232">
        <v>20</v>
      </c>
      <c r="O170" s="233">
        <v>16</v>
      </c>
      <c r="P170" s="234" t="s">
        <v>139</v>
      </c>
    </row>
    <row r="171" spans="1:16" s="252" customFormat="1" ht="11.25" customHeight="1">
      <c r="A171" s="245">
        <v>121</v>
      </c>
      <c r="B171" s="245" t="s">
        <v>398</v>
      </c>
      <c r="C171" s="245" t="s">
        <v>822</v>
      </c>
      <c r="D171" s="246" t="s">
        <v>1067</v>
      </c>
      <c r="E171" s="247" t="s">
        <v>1068</v>
      </c>
      <c r="F171" s="245" t="s">
        <v>312</v>
      </c>
      <c r="G171" s="248">
        <v>15</v>
      </c>
      <c r="H171" s="248"/>
      <c r="I171" s="248">
        <f t="shared" si="12"/>
        <v>0</v>
      </c>
      <c r="J171" s="249">
        <v>3.0000000000000001E-5</v>
      </c>
      <c r="K171" s="248">
        <f t="shared" si="13"/>
        <v>4.4999999999999999E-4</v>
      </c>
      <c r="L171" s="249">
        <v>0</v>
      </c>
      <c r="M171" s="248">
        <f t="shared" si="14"/>
        <v>0</v>
      </c>
      <c r="N171" s="250">
        <v>20</v>
      </c>
      <c r="O171" s="251">
        <v>32</v>
      </c>
      <c r="P171" s="252" t="s">
        <v>139</v>
      </c>
    </row>
    <row r="172" spans="1:16" s="234" customFormat="1" ht="11.25" customHeight="1">
      <c r="A172" s="227">
        <v>122</v>
      </c>
      <c r="B172" s="227" t="s">
        <v>161</v>
      </c>
      <c r="C172" s="227" t="s">
        <v>954</v>
      </c>
      <c r="D172" s="228" t="s">
        <v>1069</v>
      </c>
      <c r="E172" s="229" t="s">
        <v>1070</v>
      </c>
      <c r="F172" s="227" t="s">
        <v>312</v>
      </c>
      <c r="G172" s="230">
        <v>10</v>
      </c>
      <c r="H172" s="230"/>
      <c r="I172" s="230">
        <f t="shared" si="12"/>
        <v>0</v>
      </c>
      <c r="J172" s="231">
        <v>4.0000000000000003E-5</v>
      </c>
      <c r="K172" s="230">
        <f t="shared" si="13"/>
        <v>4.0000000000000002E-4</v>
      </c>
      <c r="L172" s="231">
        <v>0</v>
      </c>
      <c r="M172" s="230">
        <f t="shared" si="14"/>
        <v>0</v>
      </c>
      <c r="N172" s="232">
        <v>20</v>
      </c>
      <c r="O172" s="233">
        <v>16</v>
      </c>
      <c r="P172" s="234" t="s">
        <v>139</v>
      </c>
    </row>
    <row r="173" spans="1:16" s="252" customFormat="1" ht="11.25" customHeight="1">
      <c r="A173" s="245">
        <v>123</v>
      </c>
      <c r="B173" s="245" t="s">
        <v>398</v>
      </c>
      <c r="C173" s="245" t="s">
        <v>822</v>
      </c>
      <c r="D173" s="246" t="s">
        <v>1071</v>
      </c>
      <c r="E173" s="247" t="s">
        <v>1072</v>
      </c>
      <c r="F173" s="245" t="s">
        <v>312</v>
      </c>
      <c r="G173" s="248">
        <v>10</v>
      </c>
      <c r="H173" s="248"/>
      <c r="I173" s="248">
        <f t="shared" si="12"/>
        <v>0</v>
      </c>
      <c r="J173" s="249">
        <v>4.0000000000000003E-5</v>
      </c>
      <c r="K173" s="248">
        <f t="shared" si="13"/>
        <v>4.0000000000000002E-4</v>
      </c>
      <c r="L173" s="249">
        <v>0</v>
      </c>
      <c r="M173" s="248">
        <f t="shared" si="14"/>
        <v>0</v>
      </c>
      <c r="N173" s="250">
        <v>20</v>
      </c>
      <c r="O173" s="251">
        <v>32</v>
      </c>
      <c r="P173" s="252" t="s">
        <v>139</v>
      </c>
    </row>
    <row r="174" spans="1:16" s="234" customFormat="1" ht="11.25" customHeight="1">
      <c r="A174" s="227">
        <v>124</v>
      </c>
      <c r="B174" s="227" t="s">
        <v>161</v>
      </c>
      <c r="C174" s="227" t="s">
        <v>954</v>
      </c>
      <c r="D174" s="228" t="s">
        <v>1073</v>
      </c>
      <c r="E174" s="229" t="s">
        <v>1074</v>
      </c>
      <c r="F174" s="227" t="s">
        <v>312</v>
      </c>
      <c r="G174" s="230">
        <v>3</v>
      </c>
      <c r="H174" s="230"/>
      <c r="I174" s="230">
        <f t="shared" si="12"/>
        <v>0</v>
      </c>
      <c r="J174" s="231">
        <v>6.0000000000000002E-5</v>
      </c>
      <c r="K174" s="230">
        <f t="shared" si="13"/>
        <v>1.8000000000000001E-4</v>
      </c>
      <c r="L174" s="231">
        <v>0</v>
      </c>
      <c r="M174" s="230">
        <f t="shared" si="14"/>
        <v>0</v>
      </c>
      <c r="N174" s="232">
        <v>20</v>
      </c>
      <c r="O174" s="233">
        <v>16</v>
      </c>
      <c r="P174" s="234" t="s">
        <v>139</v>
      </c>
    </row>
    <row r="175" spans="1:16" s="252" customFormat="1" ht="11.25" customHeight="1">
      <c r="A175" s="245">
        <v>125</v>
      </c>
      <c r="B175" s="245" t="s">
        <v>398</v>
      </c>
      <c r="C175" s="245" t="s">
        <v>822</v>
      </c>
      <c r="D175" s="246" t="s">
        <v>1075</v>
      </c>
      <c r="E175" s="247" t="s">
        <v>1076</v>
      </c>
      <c r="F175" s="245" t="s">
        <v>312</v>
      </c>
      <c r="G175" s="248">
        <v>3</v>
      </c>
      <c r="H175" s="248"/>
      <c r="I175" s="248">
        <f t="shared" si="12"/>
        <v>0</v>
      </c>
      <c r="J175" s="249">
        <v>7.5000000000000002E-4</v>
      </c>
      <c r="K175" s="248">
        <f t="shared" si="13"/>
        <v>2.2500000000000003E-3</v>
      </c>
      <c r="L175" s="249">
        <v>0</v>
      </c>
      <c r="M175" s="248">
        <f t="shared" si="14"/>
        <v>0</v>
      </c>
      <c r="N175" s="250">
        <v>20</v>
      </c>
      <c r="O175" s="251">
        <v>32</v>
      </c>
      <c r="P175" s="252" t="s">
        <v>139</v>
      </c>
    </row>
    <row r="176" spans="1:16" s="234" customFormat="1" ht="11.25" customHeight="1">
      <c r="A176" s="227">
        <v>126</v>
      </c>
      <c r="B176" s="227" t="s">
        <v>161</v>
      </c>
      <c r="C176" s="227" t="s">
        <v>954</v>
      </c>
      <c r="D176" s="228" t="s">
        <v>1077</v>
      </c>
      <c r="E176" s="229" t="s">
        <v>1078</v>
      </c>
      <c r="F176" s="227" t="s">
        <v>312</v>
      </c>
      <c r="G176" s="230">
        <v>1</v>
      </c>
      <c r="H176" s="230"/>
      <c r="I176" s="230">
        <f t="shared" si="12"/>
        <v>0</v>
      </c>
      <c r="J176" s="231">
        <v>6.0000000000000002E-5</v>
      </c>
      <c r="K176" s="230">
        <f t="shared" si="13"/>
        <v>6.0000000000000002E-5</v>
      </c>
      <c r="L176" s="231">
        <v>0</v>
      </c>
      <c r="M176" s="230">
        <f t="shared" si="14"/>
        <v>0</v>
      </c>
      <c r="N176" s="232">
        <v>20</v>
      </c>
      <c r="O176" s="233">
        <v>16</v>
      </c>
      <c r="P176" s="234" t="s">
        <v>139</v>
      </c>
    </row>
    <row r="177" spans="1:19" s="252" customFormat="1" ht="11.25" customHeight="1">
      <c r="A177" s="245">
        <v>127</v>
      </c>
      <c r="B177" s="245" t="s">
        <v>398</v>
      </c>
      <c r="C177" s="245" t="s">
        <v>822</v>
      </c>
      <c r="D177" s="246" t="s">
        <v>1079</v>
      </c>
      <c r="E177" s="247" t="s">
        <v>1080</v>
      </c>
      <c r="F177" s="245" t="s">
        <v>312</v>
      </c>
      <c r="G177" s="248">
        <v>1</v>
      </c>
      <c r="H177" s="248"/>
      <c r="I177" s="248">
        <f t="shared" si="12"/>
        <v>0</v>
      </c>
      <c r="J177" s="249">
        <v>3.2000000000000002E-3</v>
      </c>
      <c r="K177" s="248">
        <f t="shared" si="13"/>
        <v>3.2000000000000002E-3</v>
      </c>
      <c r="L177" s="249">
        <v>0</v>
      </c>
      <c r="M177" s="248">
        <f t="shared" si="14"/>
        <v>0</v>
      </c>
      <c r="N177" s="250">
        <v>20</v>
      </c>
      <c r="O177" s="251">
        <v>32</v>
      </c>
      <c r="P177" s="252" t="s">
        <v>139</v>
      </c>
    </row>
    <row r="178" spans="1:19" s="234" customFormat="1" ht="11.25" customHeight="1">
      <c r="A178" s="227">
        <v>128</v>
      </c>
      <c r="B178" s="227" t="s">
        <v>161</v>
      </c>
      <c r="C178" s="227" t="s">
        <v>954</v>
      </c>
      <c r="D178" s="228" t="s">
        <v>1081</v>
      </c>
      <c r="E178" s="229" t="s">
        <v>1082</v>
      </c>
      <c r="F178" s="227" t="s">
        <v>312</v>
      </c>
      <c r="G178" s="230">
        <v>1</v>
      </c>
      <c r="H178" s="230"/>
      <c r="I178" s="230">
        <f t="shared" si="12"/>
        <v>0</v>
      </c>
      <c r="J178" s="231">
        <v>2.0000000000000002E-5</v>
      </c>
      <c r="K178" s="230">
        <f t="shared" si="13"/>
        <v>2.0000000000000002E-5</v>
      </c>
      <c r="L178" s="231">
        <v>0</v>
      </c>
      <c r="M178" s="230">
        <f t="shared" si="14"/>
        <v>0</v>
      </c>
      <c r="N178" s="232">
        <v>20</v>
      </c>
      <c r="O178" s="233">
        <v>16</v>
      </c>
      <c r="P178" s="234" t="s">
        <v>139</v>
      </c>
    </row>
    <row r="179" spans="1:19" s="252" customFormat="1" ht="11.25" customHeight="1">
      <c r="A179" s="245">
        <v>129</v>
      </c>
      <c r="B179" s="245" t="s">
        <v>398</v>
      </c>
      <c r="C179" s="245" t="s">
        <v>822</v>
      </c>
      <c r="D179" s="246" t="s">
        <v>1083</v>
      </c>
      <c r="E179" s="247" t="s">
        <v>1084</v>
      </c>
      <c r="F179" s="245" t="s">
        <v>312</v>
      </c>
      <c r="G179" s="248">
        <v>1</v>
      </c>
      <c r="H179" s="248"/>
      <c r="I179" s="248">
        <f t="shared" si="12"/>
        <v>0</v>
      </c>
      <c r="J179" s="249">
        <v>4.4000000000000002E-4</v>
      </c>
      <c r="K179" s="248">
        <f t="shared" si="13"/>
        <v>4.4000000000000002E-4</v>
      </c>
      <c r="L179" s="249">
        <v>0</v>
      </c>
      <c r="M179" s="248">
        <f t="shared" si="14"/>
        <v>0</v>
      </c>
      <c r="N179" s="250">
        <v>20</v>
      </c>
      <c r="O179" s="251">
        <v>32</v>
      </c>
      <c r="P179" s="252" t="s">
        <v>139</v>
      </c>
    </row>
    <row r="180" spans="1:19" s="234" customFormat="1" ht="11.25" customHeight="1">
      <c r="A180" s="227">
        <v>130</v>
      </c>
      <c r="B180" s="227" t="s">
        <v>161</v>
      </c>
      <c r="C180" s="227" t="s">
        <v>954</v>
      </c>
      <c r="D180" s="228" t="s">
        <v>1085</v>
      </c>
      <c r="E180" s="229" t="s">
        <v>1086</v>
      </c>
      <c r="F180" s="227" t="s">
        <v>312</v>
      </c>
      <c r="G180" s="230">
        <v>1</v>
      </c>
      <c r="H180" s="230"/>
      <c r="I180" s="230">
        <f t="shared" si="12"/>
        <v>0</v>
      </c>
      <c r="J180" s="231">
        <v>6.0000000000000002E-5</v>
      </c>
      <c r="K180" s="230">
        <f t="shared" si="13"/>
        <v>6.0000000000000002E-5</v>
      </c>
      <c r="L180" s="231">
        <v>0</v>
      </c>
      <c r="M180" s="230">
        <f t="shared" si="14"/>
        <v>0</v>
      </c>
      <c r="N180" s="232">
        <v>20</v>
      </c>
      <c r="O180" s="233">
        <v>16</v>
      </c>
      <c r="P180" s="234" t="s">
        <v>139</v>
      </c>
    </row>
    <row r="181" spans="1:19" s="252" customFormat="1" ht="11.25" customHeight="1">
      <c r="A181" s="245">
        <v>131</v>
      </c>
      <c r="B181" s="245" t="s">
        <v>398</v>
      </c>
      <c r="C181" s="245" t="s">
        <v>822</v>
      </c>
      <c r="D181" s="246" t="s">
        <v>883</v>
      </c>
      <c r="E181" s="247" t="s">
        <v>884</v>
      </c>
      <c r="F181" s="245" t="s">
        <v>312</v>
      </c>
      <c r="G181" s="248">
        <v>1</v>
      </c>
      <c r="H181" s="248"/>
      <c r="I181" s="248">
        <f t="shared" si="12"/>
        <v>0</v>
      </c>
      <c r="J181" s="249">
        <v>1E-3</v>
      </c>
      <c r="K181" s="248">
        <f t="shared" si="13"/>
        <v>1E-3</v>
      </c>
      <c r="L181" s="249">
        <v>0</v>
      </c>
      <c r="M181" s="248">
        <f t="shared" si="14"/>
        <v>0</v>
      </c>
      <c r="N181" s="250">
        <v>20</v>
      </c>
      <c r="O181" s="251">
        <v>32</v>
      </c>
      <c r="P181" s="252" t="s">
        <v>139</v>
      </c>
    </row>
    <row r="182" spans="1:19" s="234" customFormat="1" ht="11.25" customHeight="1">
      <c r="A182" s="227">
        <v>132</v>
      </c>
      <c r="B182" s="227" t="s">
        <v>161</v>
      </c>
      <c r="C182" s="227" t="s">
        <v>954</v>
      </c>
      <c r="D182" s="228" t="s">
        <v>1087</v>
      </c>
      <c r="E182" s="229" t="s">
        <v>1088</v>
      </c>
      <c r="F182" s="227" t="s">
        <v>312</v>
      </c>
      <c r="G182" s="230">
        <v>2</v>
      </c>
      <c r="H182" s="230"/>
      <c r="I182" s="230">
        <f t="shared" si="12"/>
        <v>0</v>
      </c>
      <c r="J182" s="231">
        <v>6.0000000000000002E-5</v>
      </c>
      <c r="K182" s="230">
        <f t="shared" si="13"/>
        <v>1.2E-4</v>
      </c>
      <c r="L182" s="231">
        <v>0</v>
      </c>
      <c r="M182" s="230">
        <f t="shared" si="14"/>
        <v>0</v>
      </c>
      <c r="N182" s="232">
        <v>20</v>
      </c>
      <c r="O182" s="233">
        <v>16</v>
      </c>
      <c r="P182" s="234" t="s">
        <v>139</v>
      </c>
    </row>
    <row r="183" spans="1:19" s="252" customFormat="1" ht="11.25" customHeight="1">
      <c r="A183" s="245">
        <v>133</v>
      </c>
      <c r="B183" s="245" t="s">
        <v>398</v>
      </c>
      <c r="C183" s="245" t="s">
        <v>822</v>
      </c>
      <c r="D183" s="246" t="s">
        <v>1089</v>
      </c>
      <c r="E183" s="247" t="s">
        <v>1090</v>
      </c>
      <c r="F183" s="245" t="s">
        <v>312</v>
      </c>
      <c r="G183" s="248">
        <v>2</v>
      </c>
      <c r="H183" s="248"/>
      <c r="I183" s="248">
        <f t="shared" si="12"/>
        <v>0</v>
      </c>
      <c r="J183" s="249">
        <v>2E-3</v>
      </c>
      <c r="K183" s="248">
        <f t="shared" si="13"/>
        <v>4.0000000000000001E-3</v>
      </c>
      <c r="L183" s="249">
        <v>0</v>
      </c>
      <c r="M183" s="248">
        <f t="shared" si="14"/>
        <v>0</v>
      </c>
      <c r="N183" s="250">
        <v>20</v>
      </c>
      <c r="O183" s="251">
        <v>32</v>
      </c>
      <c r="P183" s="252" t="s">
        <v>139</v>
      </c>
    </row>
    <row r="184" spans="1:19" s="234" customFormat="1" ht="11.25" customHeight="1">
      <c r="A184" s="227">
        <v>134</v>
      </c>
      <c r="B184" s="227" t="s">
        <v>161</v>
      </c>
      <c r="C184" s="227" t="s">
        <v>954</v>
      </c>
      <c r="D184" s="228" t="s">
        <v>1091</v>
      </c>
      <c r="E184" s="229" t="s">
        <v>1092</v>
      </c>
      <c r="F184" s="227" t="s">
        <v>312</v>
      </c>
      <c r="G184" s="230">
        <v>16</v>
      </c>
      <c r="H184" s="230"/>
      <c r="I184" s="230">
        <f t="shared" si="12"/>
        <v>0</v>
      </c>
      <c r="J184" s="231">
        <v>1.0000000000000001E-5</v>
      </c>
      <c r="K184" s="230">
        <f t="shared" si="13"/>
        <v>1.6000000000000001E-4</v>
      </c>
      <c r="L184" s="231">
        <v>0</v>
      </c>
      <c r="M184" s="230">
        <f t="shared" si="14"/>
        <v>0</v>
      </c>
      <c r="N184" s="232">
        <v>20</v>
      </c>
      <c r="O184" s="233">
        <v>16</v>
      </c>
      <c r="P184" s="234" t="s">
        <v>139</v>
      </c>
    </row>
    <row r="185" spans="1:19" s="239" customFormat="1" ht="11.25" customHeight="1">
      <c r="A185" s="235"/>
      <c r="B185" s="235"/>
      <c r="C185" s="235"/>
      <c r="D185" s="239" t="s">
        <v>20</v>
      </c>
      <c r="E185" s="240" t="s">
        <v>1093</v>
      </c>
      <c r="G185" s="241">
        <v>16</v>
      </c>
      <c r="P185" s="239">
        <v>2</v>
      </c>
      <c r="Q185" s="239" t="s">
        <v>78</v>
      </c>
      <c r="R185" s="239" t="s">
        <v>110</v>
      </c>
      <c r="S185" s="239" t="s">
        <v>86</v>
      </c>
    </row>
    <row r="186" spans="1:19" s="252" customFormat="1" ht="11.25" customHeight="1">
      <c r="A186" s="245">
        <v>135</v>
      </c>
      <c r="B186" s="245" t="s">
        <v>398</v>
      </c>
      <c r="C186" s="245" t="s">
        <v>822</v>
      </c>
      <c r="D186" s="246" t="s">
        <v>1094</v>
      </c>
      <c r="E186" s="247" t="s">
        <v>1095</v>
      </c>
      <c r="F186" s="245" t="s">
        <v>312</v>
      </c>
      <c r="G186" s="248">
        <v>16</v>
      </c>
      <c r="H186" s="248"/>
      <c r="I186" s="248">
        <f t="shared" ref="I186:I191" si="15">ROUND(G186*H186,3)</f>
        <v>0</v>
      </c>
      <c r="J186" s="249">
        <v>2.3000000000000001E-4</v>
      </c>
      <c r="K186" s="248">
        <f t="shared" ref="K186:K191" si="16">G186*J186</f>
        <v>3.6800000000000001E-3</v>
      </c>
      <c r="L186" s="249">
        <v>0</v>
      </c>
      <c r="M186" s="248">
        <f t="shared" ref="M186:M191" si="17">G186*L186</f>
        <v>0</v>
      </c>
      <c r="N186" s="250">
        <v>20</v>
      </c>
      <c r="O186" s="251">
        <v>32</v>
      </c>
      <c r="P186" s="252" t="s">
        <v>139</v>
      </c>
    </row>
    <row r="187" spans="1:19" s="234" customFormat="1" ht="22.5" customHeight="1">
      <c r="A187" s="227">
        <v>136</v>
      </c>
      <c r="B187" s="227" t="s">
        <v>161</v>
      </c>
      <c r="C187" s="227" t="s">
        <v>954</v>
      </c>
      <c r="D187" s="228" t="s">
        <v>1096</v>
      </c>
      <c r="E187" s="229" t="s">
        <v>1097</v>
      </c>
      <c r="F187" s="227" t="s">
        <v>312</v>
      </c>
      <c r="G187" s="230">
        <v>6</v>
      </c>
      <c r="H187" s="230"/>
      <c r="I187" s="230">
        <f t="shared" si="15"/>
        <v>0</v>
      </c>
      <c r="J187" s="231">
        <v>2.5999999999999998E-4</v>
      </c>
      <c r="K187" s="230">
        <f t="shared" si="16"/>
        <v>1.5599999999999998E-3</v>
      </c>
      <c r="L187" s="231">
        <v>0</v>
      </c>
      <c r="M187" s="230">
        <f t="shared" si="17"/>
        <v>0</v>
      </c>
      <c r="N187" s="232">
        <v>20</v>
      </c>
      <c r="O187" s="233">
        <v>16</v>
      </c>
      <c r="P187" s="234" t="s">
        <v>139</v>
      </c>
    </row>
    <row r="188" spans="1:19" s="252" customFormat="1" ht="11.25" customHeight="1">
      <c r="A188" s="245">
        <v>137</v>
      </c>
      <c r="B188" s="245" t="s">
        <v>398</v>
      </c>
      <c r="C188" s="245" t="s">
        <v>822</v>
      </c>
      <c r="D188" s="246" t="s">
        <v>1098</v>
      </c>
      <c r="E188" s="247" t="s">
        <v>1099</v>
      </c>
      <c r="F188" s="245" t="s">
        <v>312</v>
      </c>
      <c r="G188" s="248">
        <v>6</v>
      </c>
      <c r="H188" s="248"/>
      <c r="I188" s="248">
        <f t="shared" si="15"/>
        <v>0</v>
      </c>
      <c r="J188" s="249">
        <v>3.3E-4</v>
      </c>
      <c r="K188" s="248">
        <f t="shared" si="16"/>
        <v>1.98E-3</v>
      </c>
      <c r="L188" s="249">
        <v>0</v>
      </c>
      <c r="M188" s="248">
        <f t="shared" si="17"/>
        <v>0</v>
      </c>
      <c r="N188" s="250">
        <v>20</v>
      </c>
      <c r="O188" s="251">
        <v>32</v>
      </c>
      <c r="P188" s="252" t="s">
        <v>139</v>
      </c>
    </row>
    <row r="189" spans="1:19" s="234" customFormat="1" ht="11.25" customHeight="1">
      <c r="A189" s="227">
        <v>138</v>
      </c>
      <c r="B189" s="227" t="s">
        <v>161</v>
      </c>
      <c r="C189" s="227" t="s">
        <v>954</v>
      </c>
      <c r="D189" s="228" t="s">
        <v>1100</v>
      </c>
      <c r="E189" s="229" t="s">
        <v>1101</v>
      </c>
      <c r="F189" s="227" t="s">
        <v>1056</v>
      </c>
      <c r="G189" s="230">
        <v>1</v>
      </c>
      <c r="H189" s="230"/>
      <c r="I189" s="230">
        <f t="shared" si="15"/>
        <v>0</v>
      </c>
      <c r="J189" s="231">
        <v>2.5999999999999998E-4</v>
      </c>
      <c r="K189" s="230">
        <f t="shared" si="16"/>
        <v>2.5999999999999998E-4</v>
      </c>
      <c r="L189" s="231">
        <v>0</v>
      </c>
      <c r="M189" s="230">
        <f t="shared" si="17"/>
        <v>0</v>
      </c>
      <c r="N189" s="232">
        <v>20</v>
      </c>
      <c r="O189" s="233">
        <v>16</v>
      </c>
      <c r="P189" s="234" t="s">
        <v>139</v>
      </c>
    </row>
    <row r="190" spans="1:19" s="252" customFormat="1" ht="22.5" customHeight="1">
      <c r="A190" s="245">
        <v>139</v>
      </c>
      <c r="B190" s="245" t="s">
        <v>398</v>
      </c>
      <c r="C190" s="245" t="s">
        <v>822</v>
      </c>
      <c r="D190" s="246" t="s">
        <v>1102</v>
      </c>
      <c r="E190" s="247" t="s">
        <v>1103</v>
      </c>
      <c r="F190" s="245" t="s">
        <v>312</v>
      </c>
      <c r="G190" s="248">
        <v>1</v>
      </c>
      <c r="H190" s="248"/>
      <c r="I190" s="248">
        <f t="shared" si="15"/>
        <v>0</v>
      </c>
      <c r="J190" s="249">
        <v>2.0500000000000001E-2</v>
      </c>
      <c r="K190" s="248">
        <f t="shared" si="16"/>
        <v>2.0500000000000001E-2</v>
      </c>
      <c r="L190" s="249">
        <v>0</v>
      </c>
      <c r="M190" s="248">
        <f t="shared" si="17"/>
        <v>0</v>
      </c>
      <c r="N190" s="250">
        <v>20</v>
      </c>
      <c r="O190" s="251">
        <v>32</v>
      </c>
      <c r="P190" s="252" t="s">
        <v>139</v>
      </c>
    </row>
    <row r="191" spans="1:19" s="234" customFormat="1" ht="11.25" customHeight="1">
      <c r="A191" s="227">
        <v>140</v>
      </c>
      <c r="B191" s="227" t="s">
        <v>161</v>
      </c>
      <c r="C191" s="227" t="s">
        <v>954</v>
      </c>
      <c r="D191" s="228" t="s">
        <v>1104</v>
      </c>
      <c r="E191" s="229" t="s">
        <v>1105</v>
      </c>
      <c r="F191" s="227" t="s">
        <v>466</v>
      </c>
      <c r="G191" s="230">
        <v>279</v>
      </c>
      <c r="H191" s="230"/>
      <c r="I191" s="230">
        <f t="shared" si="15"/>
        <v>0</v>
      </c>
      <c r="J191" s="231">
        <v>1.018E-2</v>
      </c>
      <c r="K191" s="230">
        <f t="shared" si="16"/>
        <v>2.84022</v>
      </c>
      <c r="L191" s="231">
        <v>0</v>
      </c>
      <c r="M191" s="230">
        <f t="shared" si="17"/>
        <v>0</v>
      </c>
      <c r="N191" s="232">
        <v>20</v>
      </c>
      <c r="O191" s="233">
        <v>16</v>
      </c>
      <c r="P191" s="234" t="s">
        <v>139</v>
      </c>
    </row>
    <row r="192" spans="1:19" s="239" customFormat="1" ht="11.25" customHeight="1">
      <c r="A192" s="235"/>
      <c r="B192" s="235"/>
      <c r="C192" s="235"/>
      <c r="D192" s="239" t="s">
        <v>20</v>
      </c>
      <c r="E192" s="240" t="s">
        <v>1106</v>
      </c>
      <c r="G192" s="241">
        <v>279</v>
      </c>
      <c r="P192" s="239">
        <v>2</v>
      </c>
      <c r="Q192" s="239" t="s">
        <v>78</v>
      </c>
      <c r="R192" s="239" t="s">
        <v>110</v>
      </c>
      <c r="S192" s="239" t="s">
        <v>86</v>
      </c>
    </row>
    <row r="193" spans="1:19" s="234" customFormat="1" ht="11.25" customHeight="1">
      <c r="A193" s="227">
        <v>141</v>
      </c>
      <c r="B193" s="227" t="s">
        <v>161</v>
      </c>
      <c r="C193" s="227" t="s">
        <v>954</v>
      </c>
      <c r="D193" s="228" t="s">
        <v>1107</v>
      </c>
      <c r="E193" s="229" t="s">
        <v>1108</v>
      </c>
      <c r="F193" s="227" t="s">
        <v>466</v>
      </c>
      <c r="G193" s="230">
        <v>279</v>
      </c>
      <c r="H193" s="230"/>
      <c r="I193" s="230">
        <f>ROUND(G193*H193,3)</f>
        <v>0</v>
      </c>
      <c r="J193" s="231">
        <v>3.601E-2</v>
      </c>
      <c r="K193" s="230">
        <f>G193*J193</f>
        <v>10.04679</v>
      </c>
      <c r="L193" s="231">
        <v>0</v>
      </c>
      <c r="M193" s="230">
        <f>G193*L193</f>
        <v>0</v>
      </c>
      <c r="N193" s="232">
        <v>20</v>
      </c>
      <c r="O193" s="233">
        <v>16</v>
      </c>
      <c r="P193" s="234" t="s">
        <v>139</v>
      </c>
    </row>
    <row r="194" spans="1:19" s="234" customFormat="1" ht="22.5" customHeight="1">
      <c r="A194" s="227">
        <v>142</v>
      </c>
      <c r="B194" s="227" t="s">
        <v>161</v>
      </c>
      <c r="C194" s="227" t="s">
        <v>954</v>
      </c>
      <c r="D194" s="228" t="s">
        <v>1109</v>
      </c>
      <c r="E194" s="229" t="s">
        <v>1110</v>
      </c>
      <c r="F194" s="227" t="s">
        <v>378</v>
      </c>
      <c r="G194" s="230">
        <v>0.11700000000000001</v>
      </c>
      <c r="H194" s="230"/>
      <c r="I194" s="230">
        <f>ROUND(G194*H194,3)</f>
        <v>0</v>
      </c>
      <c r="J194" s="231">
        <v>0</v>
      </c>
      <c r="K194" s="230">
        <f>G194*J194</f>
        <v>0</v>
      </c>
      <c r="L194" s="231">
        <v>0</v>
      </c>
      <c r="M194" s="230">
        <f>G194*L194</f>
        <v>0</v>
      </c>
      <c r="N194" s="232">
        <v>20</v>
      </c>
      <c r="O194" s="233">
        <v>16</v>
      </c>
      <c r="P194" s="234" t="s">
        <v>139</v>
      </c>
    </row>
    <row r="195" spans="1:19" s="234" customFormat="1" ht="11.25" customHeight="1">
      <c r="A195" s="227">
        <v>143</v>
      </c>
      <c r="B195" s="227" t="s">
        <v>161</v>
      </c>
      <c r="C195" s="227" t="s">
        <v>954</v>
      </c>
      <c r="D195" s="228" t="s">
        <v>1111</v>
      </c>
      <c r="E195" s="229" t="s">
        <v>1112</v>
      </c>
      <c r="F195" s="227" t="s">
        <v>414</v>
      </c>
      <c r="G195" s="230">
        <v>51.003</v>
      </c>
      <c r="H195" s="230"/>
      <c r="I195" s="230">
        <f>ROUND(G195*H195,3)</f>
        <v>0</v>
      </c>
      <c r="J195" s="231">
        <v>0</v>
      </c>
      <c r="K195" s="230">
        <f>G195*J195</f>
        <v>0</v>
      </c>
      <c r="L195" s="231">
        <v>0</v>
      </c>
      <c r="M195" s="230">
        <f>G195*L195</f>
        <v>0</v>
      </c>
      <c r="N195" s="232">
        <v>20</v>
      </c>
      <c r="O195" s="233">
        <v>16</v>
      </c>
      <c r="P195" s="234" t="s">
        <v>139</v>
      </c>
    </row>
    <row r="196" spans="1:19" s="224" customFormat="1" ht="11.25" customHeight="1">
      <c r="B196" s="225" t="s">
        <v>77</v>
      </c>
      <c r="D196" s="224" t="s">
        <v>1113</v>
      </c>
      <c r="E196" s="224" t="s">
        <v>1114</v>
      </c>
      <c r="I196" s="226">
        <f>SUM(I197:I281)</f>
        <v>0</v>
      </c>
      <c r="K196" s="226">
        <f>SUM(K197:K281)</f>
        <v>0.47571500000000022</v>
      </c>
      <c r="M196" s="226">
        <f>SUM(M197:M281)</f>
        <v>0.18398999999999999</v>
      </c>
      <c r="P196" s="224" t="s">
        <v>86</v>
      </c>
    </row>
    <row r="197" spans="1:19" s="234" customFormat="1" ht="22.5" customHeight="1">
      <c r="A197" s="227">
        <v>144</v>
      </c>
      <c r="B197" s="227" t="s">
        <v>161</v>
      </c>
      <c r="C197" s="227" t="s">
        <v>954</v>
      </c>
      <c r="D197" s="228" t="s">
        <v>1115</v>
      </c>
      <c r="E197" s="229" t="s">
        <v>1116</v>
      </c>
      <c r="F197" s="227" t="s">
        <v>1056</v>
      </c>
      <c r="G197" s="230">
        <v>2</v>
      </c>
      <c r="H197" s="230"/>
      <c r="I197" s="230">
        <f t="shared" ref="I197:I202" si="18">ROUND(G197*H197,3)</f>
        <v>0</v>
      </c>
      <c r="J197" s="231">
        <v>0</v>
      </c>
      <c r="K197" s="230">
        <f t="shared" ref="K197:K202" si="19">G197*J197</f>
        <v>0</v>
      </c>
      <c r="L197" s="231">
        <v>1.933E-2</v>
      </c>
      <c r="M197" s="230">
        <f t="shared" ref="M197:M202" si="20">G197*L197</f>
        <v>3.866E-2</v>
      </c>
      <c r="N197" s="232">
        <v>20</v>
      </c>
      <c r="O197" s="233">
        <v>16</v>
      </c>
      <c r="P197" s="234" t="s">
        <v>139</v>
      </c>
    </row>
    <row r="198" spans="1:19" s="234" customFormat="1" ht="11.25" customHeight="1">
      <c r="A198" s="227">
        <v>145</v>
      </c>
      <c r="B198" s="227" t="s">
        <v>161</v>
      </c>
      <c r="C198" s="227" t="s">
        <v>954</v>
      </c>
      <c r="D198" s="228" t="s">
        <v>1117</v>
      </c>
      <c r="E198" s="229" t="s">
        <v>1118</v>
      </c>
      <c r="F198" s="227" t="s">
        <v>312</v>
      </c>
      <c r="G198" s="230">
        <v>2</v>
      </c>
      <c r="H198" s="230"/>
      <c r="I198" s="230">
        <f t="shared" si="18"/>
        <v>0</v>
      </c>
      <c r="J198" s="231">
        <v>1.1E-4</v>
      </c>
      <c r="K198" s="230">
        <f t="shared" si="19"/>
        <v>2.2000000000000001E-4</v>
      </c>
      <c r="L198" s="231">
        <v>0</v>
      </c>
      <c r="M198" s="230">
        <f t="shared" si="20"/>
        <v>0</v>
      </c>
      <c r="N198" s="232">
        <v>20</v>
      </c>
      <c r="O198" s="233">
        <v>16</v>
      </c>
      <c r="P198" s="234" t="s">
        <v>139</v>
      </c>
    </row>
    <row r="199" spans="1:19" s="252" customFormat="1" ht="11.25" customHeight="1">
      <c r="A199" s="245">
        <v>146</v>
      </c>
      <c r="B199" s="245" t="s">
        <v>398</v>
      </c>
      <c r="C199" s="245" t="s">
        <v>822</v>
      </c>
      <c r="D199" s="246" t="s">
        <v>1119</v>
      </c>
      <c r="E199" s="247" t="s">
        <v>1120</v>
      </c>
      <c r="F199" s="245" t="s">
        <v>312</v>
      </c>
      <c r="G199" s="248">
        <v>2</v>
      </c>
      <c r="H199" s="248"/>
      <c r="I199" s="248">
        <f t="shared" si="18"/>
        <v>0</v>
      </c>
      <c r="J199" s="249">
        <v>0</v>
      </c>
      <c r="K199" s="248">
        <f t="shared" si="19"/>
        <v>0</v>
      </c>
      <c r="L199" s="249">
        <v>0</v>
      </c>
      <c r="M199" s="248">
        <f t="shared" si="20"/>
        <v>0</v>
      </c>
      <c r="N199" s="250">
        <v>20</v>
      </c>
      <c r="O199" s="251">
        <v>32</v>
      </c>
      <c r="P199" s="252" t="s">
        <v>139</v>
      </c>
    </row>
    <row r="200" spans="1:19" s="234" customFormat="1" ht="11.25" customHeight="1">
      <c r="A200" s="227">
        <v>147</v>
      </c>
      <c r="B200" s="227" t="s">
        <v>161</v>
      </c>
      <c r="C200" s="227" t="s">
        <v>954</v>
      </c>
      <c r="D200" s="228" t="s">
        <v>1121</v>
      </c>
      <c r="E200" s="229" t="s">
        <v>1122</v>
      </c>
      <c r="F200" s="227" t="s">
        <v>312</v>
      </c>
      <c r="G200" s="230">
        <v>2</v>
      </c>
      <c r="H200" s="230"/>
      <c r="I200" s="230">
        <f t="shared" si="18"/>
        <v>0</v>
      </c>
      <c r="J200" s="231">
        <v>7.2000000000000005E-4</v>
      </c>
      <c r="K200" s="230">
        <f t="shared" si="19"/>
        <v>1.4400000000000001E-3</v>
      </c>
      <c r="L200" s="231">
        <v>0</v>
      </c>
      <c r="M200" s="230">
        <f t="shared" si="20"/>
        <v>0</v>
      </c>
      <c r="N200" s="232">
        <v>20</v>
      </c>
      <c r="O200" s="233">
        <v>16</v>
      </c>
      <c r="P200" s="234" t="s">
        <v>139</v>
      </c>
    </row>
    <row r="201" spans="1:19" s="252" customFormat="1" ht="11.25" customHeight="1">
      <c r="A201" s="245">
        <v>148</v>
      </c>
      <c r="B201" s="245" t="s">
        <v>398</v>
      </c>
      <c r="C201" s="245" t="s">
        <v>822</v>
      </c>
      <c r="D201" s="246" t="s">
        <v>1123</v>
      </c>
      <c r="E201" s="247" t="s">
        <v>1124</v>
      </c>
      <c r="F201" s="245" t="s">
        <v>312</v>
      </c>
      <c r="G201" s="248">
        <v>2</v>
      </c>
      <c r="H201" s="248"/>
      <c r="I201" s="248">
        <f t="shared" si="18"/>
        <v>0</v>
      </c>
      <c r="J201" s="249">
        <v>1.3100000000000001E-2</v>
      </c>
      <c r="K201" s="248">
        <f t="shared" si="19"/>
        <v>2.6200000000000001E-2</v>
      </c>
      <c r="L201" s="249">
        <v>0</v>
      </c>
      <c r="M201" s="248">
        <f t="shared" si="20"/>
        <v>0</v>
      </c>
      <c r="N201" s="250">
        <v>20</v>
      </c>
      <c r="O201" s="251">
        <v>32</v>
      </c>
      <c r="P201" s="252" t="s">
        <v>139</v>
      </c>
    </row>
    <row r="202" spans="1:19" s="234" customFormat="1" ht="11.25" customHeight="1">
      <c r="A202" s="227">
        <v>149</v>
      </c>
      <c r="B202" s="227" t="s">
        <v>161</v>
      </c>
      <c r="C202" s="227" t="s">
        <v>954</v>
      </c>
      <c r="D202" s="228" t="s">
        <v>1125</v>
      </c>
      <c r="E202" s="229" t="s">
        <v>1126</v>
      </c>
      <c r="F202" s="227" t="s">
        <v>312</v>
      </c>
      <c r="G202" s="230">
        <v>4</v>
      </c>
      <c r="H202" s="230"/>
      <c r="I202" s="230">
        <f t="shared" si="18"/>
        <v>0</v>
      </c>
      <c r="J202" s="231">
        <v>7.2000000000000005E-4</v>
      </c>
      <c r="K202" s="230">
        <f t="shared" si="19"/>
        <v>2.8800000000000002E-3</v>
      </c>
      <c r="L202" s="231">
        <v>0</v>
      </c>
      <c r="M202" s="230">
        <f t="shared" si="20"/>
        <v>0</v>
      </c>
      <c r="N202" s="232">
        <v>20</v>
      </c>
      <c r="O202" s="233">
        <v>16</v>
      </c>
      <c r="P202" s="234" t="s">
        <v>139</v>
      </c>
    </row>
    <row r="203" spans="1:19" s="239" customFormat="1" ht="11.25" customHeight="1">
      <c r="A203" s="235"/>
      <c r="B203" s="235"/>
      <c r="C203" s="235"/>
      <c r="D203" s="239" t="s">
        <v>20</v>
      </c>
      <c r="E203" s="240" t="s">
        <v>1127</v>
      </c>
      <c r="G203" s="241">
        <v>4</v>
      </c>
      <c r="P203" s="239">
        <v>2</v>
      </c>
      <c r="Q203" s="239" t="s">
        <v>78</v>
      </c>
      <c r="R203" s="239" t="s">
        <v>110</v>
      </c>
      <c r="S203" s="239" t="s">
        <v>86</v>
      </c>
    </row>
    <row r="204" spans="1:19" s="252" customFormat="1" ht="11.25" customHeight="1">
      <c r="A204" s="245">
        <v>150</v>
      </c>
      <c r="B204" s="245" t="s">
        <v>398</v>
      </c>
      <c r="C204" s="245" t="s">
        <v>822</v>
      </c>
      <c r="D204" s="246" t="s">
        <v>1128</v>
      </c>
      <c r="E204" s="247" t="s">
        <v>1129</v>
      </c>
      <c r="F204" s="245" t="s">
        <v>312</v>
      </c>
      <c r="G204" s="248">
        <v>3</v>
      </c>
      <c r="H204" s="248"/>
      <c r="I204" s="248">
        <f>ROUND(G204*H204,3)</f>
        <v>0</v>
      </c>
      <c r="J204" s="249">
        <v>1.2E-2</v>
      </c>
      <c r="K204" s="248">
        <f>G204*J204</f>
        <v>3.6000000000000004E-2</v>
      </c>
      <c r="L204" s="249">
        <v>0</v>
      </c>
      <c r="M204" s="248">
        <f>G204*L204</f>
        <v>0</v>
      </c>
      <c r="N204" s="250">
        <v>20</v>
      </c>
      <c r="O204" s="251">
        <v>32</v>
      </c>
      <c r="P204" s="252" t="s">
        <v>139</v>
      </c>
    </row>
    <row r="205" spans="1:19" s="252" customFormat="1" ht="11.25" customHeight="1">
      <c r="A205" s="245">
        <v>151</v>
      </c>
      <c r="B205" s="245" t="s">
        <v>398</v>
      </c>
      <c r="C205" s="245" t="s">
        <v>822</v>
      </c>
      <c r="D205" s="246" t="s">
        <v>1130</v>
      </c>
      <c r="E205" s="247" t="s">
        <v>1131</v>
      </c>
      <c r="F205" s="245" t="s">
        <v>312</v>
      </c>
      <c r="G205" s="248">
        <v>1</v>
      </c>
      <c r="H205" s="248"/>
      <c r="I205" s="248">
        <f>ROUND(G205*H205,3)</f>
        <v>0</v>
      </c>
      <c r="J205" s="249">
        <v>1.37E-2</v>
      </c>
      <c r="K205" s="248">
        <f>G205*J205</f>
        <v>1.37E-2</v>
      </c>
      <c r="L205" s="249">
        <v>0</v>
      </c>
      <c r="M205" s="248">
        <f>G205*L205</f>
        <v>0</v>
      </c>
      <c r="N205" s="250">
        <v>20</v>
      </c>
      <c r="O205" s="251">
        <v>32</v>
      </c>
      <c r="P205" s="252" t="s">
        <v>139</v>
      </c>
    </row>
    <row r="206" spans="1:19" s="234" customFormat="1" ht="22.5" customHeight="1">
      <c r="A206" s="227">
        <v>152</v>
      </c>
      <c r="B206" s="227" t="s">
        <v>161</v>
      </c>
      <c r="C206" s="227" t="s">
        <v>954</v>
      </c>
      <c r="D206" s="228" t="s">
        <v>1132</v>
      </c>
      <c r="E206" s="229" t="s">
        <v>1133</v>
      </c>
      <c r="F206" s="227" t="s">
        <v>1056</v>
      </c>
      <c r="G206" s="230">
        <v>4</v>
      </c>
      <c r="H206" s="230"/>
      <c r="I206" s="230">
        <f>ROUND(G206*H206,3)</f>
        <v>0</v>
      </c>
      <c r="J206" s="231">
        <v>0</v>
      </c>
      <c r="K206" s="230">
        <f>G206*J206</f>
        <v>0</v>
      </c>
      <c r="L206" s="231">
        <v>0</v>
      </c>
      <c r="M206" s="230">
        <f>G206*L206</f>
        <v>0</v>
      </c>
      <c r="N206" s="232">
        <v>20</v>
      </c>
      <c r="O206" s="233">
        <v>16</v>
      </c>
      <c r="P206" s="234" t="s">
        <v>139</v>
      </c>
    </row>
    <row r="207" spans="1:19" s="239" customFormat="1" ht="11.25" customHeight="1">
      <c r="A207" s="235"/>
      <c r="B207" s="235"/>
      <c r="C207" s="235"/>
      <c r="D207" s="239" t="s">
        <v>20</v>
      </c>
      <c r="E207" s="240" t="s">
        <v>1127</v>
      </c>
      <c r="G207" s="241">
        <v>4</v>
      </c>
      <c r="P207" s="239">
        <v>2</v>
      </c>
      <c r="Q207" s="239" t="s">
        <v>78</v>
      </c>
      <c r="R207" s="239" t="s">
        <v>110</v>
      </c>
      <c r="S207" s="239" t="s">
        <v>86</v>
      </c>
    </row>
    <row r="208" spans="1:19" s="252" customFormat="1" ht="11.25" customHeight="1">
      <c r="A208" s="245">
        <v>153</v>
      </c>
      <c r="B208" s="245" t="s">
        <v>398</v>
      </c>
      <c r="C208" s="245" t="s">
        <v>822</v>
      </c>
      <c r="D208" s="246" t="s">
        <v>1134</v>
      </c>
      <c r="E208" s="247" t="s">
        <v>1135</v>
      </c>
      <c r="F208" s="245" t="s">
        <v>312</v>
      </c>
      <c r="G208" s="248">
        <v>4</v>
      </c>
      <c r="H208" s="248"/>
      <c r="I208" s="248">
        <f t="shared" ref="I208:I214" si="21">ROUND(G208*H208,3)</f>
        <v>0</v>
      </c>
      <c r="J208" s="249">
        <v>1.67E-2</v>
      </c>
      <c r="K208" s="248">
        <f t="shared" ref="K208:K214" si="22">G208*J208</f>
        <v>6.6799999999999998E-2</v>
      </c>
      <c r="L208" s="249">
        <v>0</v>
      </c>
      <c r="M208" s="248">
        <f t="shared" ref="M208:M214" si="23">G208*L208</f>
        <v>0</v>
      </c>
      <c r="N208" s="250">
        <v>20</v>
      </c>
      <c r="O208" s="251">
        <v>32</v>
      </c>
      <c r="P208" s="252" t="s">
        <v>139</v>
      </c>
    </row>
    <row r="209" spans="1:19" s="252" customFormat="1" ht="11.25" customHeight="1">
      <c r="A209" s="245">
        <v>154</v>
      </c>
      <c r="B209" s="245" t="s">
        <v>398</v>
      </c>
      <c r="C209" s="245" t="s">
        <v>822</v>
      </c>
      <c r="D209" s="246" t="s">
        <v>1136</v>
      </c>
      <c r="E209" s="247" t="s">
        <v>1137</v>
      </c>
      <c r="F209" s="245" t="s">
        <v>312</v>
      </c>
      <c r="G209" s="248">
        <v>4</v>
      </c>
      <c r="H209" s="248"/>
      <c r="I209" s="248">
        <f t="shared" si="21"/>
        <v>0</v>
      </c>
      <c r="J209" s="249">
        <v>5.5999999999999995E-4</v>
      </c>
      <c r="K209" s="248">
        <f t="shared" si="22"/>
        <v>2.2399999999999998E-3</v>
      </c>
      <c r="L209" s="249">
        <v>0</v>
      </c>
      <c r="M209" s="248">
        <f t="shared" si="23"/>
        <v>0</v>
      </c>
      <c r="N209" s="250">
        <v>20</v>
      </c>
      <c r="O209" s="251">
        <v>32</v>
      </c>
      <c r="P209" s="252" t="s">
        <v>139</v>
      </c>
    </row>
    <row r="210" spans="1:19" s="234" customFormat="1" ht="11.25" customHeight="1">
      <c r="A210" s="227">
        <v>155</v>
      </c>
      <c r="B210" s="227" t="s">
        <v>161</v>
      </c>
      <c r="C210" s="227" t="s">
        <v>954</v>
      </c>
      <c r="D210" s="228" t="s">
        <v>1138</v>
      </c>
      <c r="E210" s="229" t="s">
        <v>1139</v>
      </c>
      <c r="F210" s="227" t="s">
        <v>1056</v>
      </c>
      <c r="G210" s="230">
        <v>1</v>
      </c>
      <c r="H210" s="230"/>
      <c r="I210" s="230">
        <f t="shared" si="21"/>
        <v>0</v>
      </c>
      <c r="J210" s="231">
        <v>3.6999999999999999E-4</v>
      </c>
      <c r="K210" s="230">
        <f t="shared" si="22"/>
        <v>3.6999999999999999E-4</v>
      </c>
      <c r="L210" s="231">
        <v>0</v>
      </c>
      <c r="M210" s="230">
        <f t="shared" si="23"/>
        <v>0</v>
      </c>
      <c r="N210" s="232">
        <v>20</v>
      </c>
      <c r="O210" s="233">
        <v>16</v>
      </c>
      <c r="P210" s="234" t="s">
        <v>139</v>
      </c>
    </row>
    <row r="211" spans="1:19" s="252" customFormat="1" ht="11.25" customHeight="1">
      <c r="A211" s="245">
        <v>156</v>
      </c>
      <c r="B211" s="245" t="s">
        <v>398</v>
      </c>
      <c r="C211" s="245" t="s">
        <v>822</v>
      </c>
      <c r="D211" s="246" t="s">
        <v>1140</v>
      </c>
      <c r="E211" s="247" t="s">
        <v>1141</v>
      </c>
      <c r="F211" s="245" t="s">
        <v>312</v>
      </c>
      <c r="G211" s="248">
        <v>1</v>
      </c>
      <c r="H211" s="248"/>
      <c r="I211" s="248">
        <f t="shared" si="21"/>
        <v>0</v>
      </c>
      <c r="J211" s="249">
        <v>1.4500000000000001E-2</v>
      </c>
      <c r="K211" s="248">
        <f t="shared" si="22"/>
        <v>1.4500000000000001E-2</v>
      </c>
      <c r="L211" s="249">
        <v>0</v>
      </c>
      <c r="M211" s="248">
        <f t="shared" si="23"/>
        <v>0</v>
      </c>
      <c r="N211" s="250">
        <v>20</v>
      </c>
      <c r="O211" s="251">
        <v>32</v>
      </c>
      <c r="P211" s="252" t="s">
        <v>139</v>
      </c>
    </row>
    <row r="212" spans="1:19" s="252" customFormat="1" ht="11.25" customHeight="1">
      <c r="A212" s="245">
        <v>157</v>
      </c>
      <c r="B212" s="245" t="s">
        <v>398</v>
      </c>
      <c r="C212" s="245" t="s">
        <v>822</v>
      </c>
      <c r="D212" s="246" t="s">
        <v>1142</v>
      </c>
      <c r="E212" s="247" t="s">
        <v>1143</v>
      </c>
      <c r="F212" s="245" t="s">
        <v>312</v>
      </c>
      <c r="G212" s="248">
        <v>1</v>
      </c>
      <c r="H212" s="248"/>
      <c r="I212" s="248">
        <f t="shared" si="21"/>
        <v>0</v>
      </c>
      <c r="J212" s="249">
        <v>0</v>
      </c>
      <c r="K212" s="248">
        <f t="shared" si="22"/>
        <v>0</v>
      </c>
      <c r="L212" s="249">
        <v>0</v>
      </c>
      <c r="M212" s="248">
        <f t="shared" si="23"/>
        <v>0</v>
      </c>
      <c r="N212" s="250">
        <v>20</v>
      </c>
      <c r="O212" s="251">
        <v>32</v>
      </c>
      <c r="P212" s="252" t="s">
        <v>139</v>
      </c>
    </row>
    <row r="213" spans="1:19" s="234" customFormat="1" ht="11.25" customHeight="1">
      <c r="A213" s="227">
        <v>158</v>
      </c>
      <c r="B213" s="227" t="s">
        <v>161</v>
      </c>
      <c r="C213" s="227" t="s">
        <v>954</v>
      </c>
      <c r="D213" s="228" t="s">
        <v>1144</v>
      </c>
      <c r="E213" s="229" t="s">
        <v>1145</v>
      </c>
      <c r="F213" s="227" t="s">
        <v>1056</v>
      </c>
      <c r="G213" s="230">
        <v>3</v>
      </c>
      <c r="H213" s="230"/>
      <c r="I213" s="230">
        <f t="shared" si="21"/>
        <v>0</v>
      </c>
      <c r="J213" s="231">
        <v>0</v>
      </c>
      <c r="K213" s="230">
        <f t="shared" si="22"/>
        <v>0</v>
      </c>
      <c r="L213" s="231">
        <v>1.9460000000000002E-2</v>
      </c>
      <c r="M213" s="230">
        <f t="shared" si="23"/>
        <v>5.8380000000000001E-2</v>
      </c>
      <c r="N213" s="232">
        <v>20</v>
      </c>
      <c r="O213" s="233">
        <v>16</v>
      </c>
      <c r="P213" s="234" t="s">
        <v>139</v>
      </c>
    </row>
    <row r="214" spans="1:19" s="234" customFormat="1" ht="11.25" customHeight="1">
      <c r="A214" s="227">
        <v>159</v>
      </c>
      <c r="B214" s="227" t="s">
        <v>161</v>
      </c>
      <c r="C214" s="227" t="s">
        <v>954</v>
      </c>
      <c r="D214" s="228" t="s">
        <v>1146</v>
      </c>
      <c r="E214" s="229" t="s">
        <v>1147</v>
      </c>
      <c r="F214" s="227" t="s">
        <v>1056</v>
      </c>
      <c r="G214" s="230">
        <v>8</v>
      </c>
      <c r="H214" s="230"/>
      <c r="I214" s="230">
        <f t="shared" si="21"/>
        <v>0</v>
      </c>
      <c r="J214" s="231">
        <v>5.6999999999999998E-4</v>
      </c>
      <c r="K214" s="230">
        <f t="shared" si="22"/>
        <v>4.5599999999999998E-3</v>
      </c>
      <c r="L214" s="231">
        <v>0</v>
      </c>
      <c r="M214" s="230">
        <f t="shared" si="23"/>
        <v>0</v>
      </c>
      <c r="N214" s="232">
        <v>20</v>
      </c>
      <c r="O214" s="233">
        <v>16</v>
      </c>
      <c r="P214" s="234" t="s">
        <v>139</v>
      </c>
    </row>
    <row r="215" spans="1:19" s="239" customFormat="1" ht="11.25" customHeight="1">
      <c r="A215" s="235"/>
      <c r="B215" s="235"/>
      <c r="C215" s="235"/>
      <c r="D215" s="239" t="s">
        <v>20</v>
      </c>
      <c r="E215" s="240" t="s">
        <v>1148</v>
      </c>
      <c r="G215" s="241">
        <v>8</v>
      </c>
      <c r="P215" s="239">
        <v>2</v>
      </c>
      <c r="Q215" s="239" t="s">
        <v>78</v>
      </c>
      <c r="R215" s="239" t="s">
        <v>110</v>
      </c>
      <c r="S215" s="239" t="s">
        <v>86</v>
      </c>
    </row>
    <row r="216" spans="1:19" s="252" customFormat="1" ht="11.25" customHeight="1">
      <c r="A216" s="245">
        <v>160</v>
      </c>
      <c r="B216" s="245" t="s">
        <v>398</v>
      </c>
      <c r="C216" s="245" t="s">
        <v>822</v>
      </c>
      <c r="D216" s="246" t="s">
        <v>1149</v>
      </c>
      <c r="E216" s="247" t="s">
        <v>1150</v>
      </c>
      <c r="F216" s="245" t="s">
        <v>312</v>
      </c>
      <c r="G216" s="248">
        <v>5</v>
      </c>
      <c r="H216" s="248"/>
      <c r="I216" s="248">
        <f t="shared" ref="I216:I228" si="24">ROUND(G216*H216,3)</f>
        <v>0</v>
      </c>
      <c r="J216" s="249">
        <v>1.2999999999999999E-2</v>
      </c>
      <c r="K216" s="248">
        <f t="shared" ref="K216:K228" si="25">G216*J216</f>
        <v>6.5000000000000002E-2</v>
      </c>
      <c r="L216" s="249">
        <v>0</v>
      </c>
      <c r="M216" s="248">
        <f t="shared" ref="M216:M228" si="26">G216*L216</f>
        <v>0</v>
      </c>
      <c r="N216" s="250">
        <v>20</v>
      </c>
      <c r="O216" s="251">
        <v>32</v>
      </c>
      <c r="P216" s="252" t="s">
        <v>139</v>
      </c>
    </row>
    <row r="217" spans="1:19" s="252" customFormat="1" ht="11.25" customHeight="1">
      <c r="A217" s="245">
        <v>161</v>
      </c>
      <c r="B217" s="245" t="s">
        <v>398</v>
      </c>
      <c r="C217" s="245" t="s">
        <v>822</v>
      </c>
      <c r="D217" s="246" t="s">
        <v>1151</v>
      </c>
      <c r="E217" s="247" t="s">
        <v>1152</v>
      </c>
      <c r="F217" s="245" t="s">
        <v>312</v>
      </c>
      <c r="G217" s="248">
        <v>2</v>
      </c>
      <c r="H217" s="248"/>
      <c r="I217" s="248">
        <f t="shared" si="24"/>
        <v>0</v>
      </c>
      <c r="J217" s="249">
        <v>6.4000000000000003E-3</v>
      </c>
      <c r="K217" s="248">
        <f t="shared" si="25"/>
        <v>1.2800000000000001E-2</v>
      </c>
      <c r="L217" s="249">
        <v>0</v>
      </c>
      <c r="M217" s="248">
        <f t="shared" si="26"/>
        <v>0</v>
      </c>
      <c r="N217" s="250">
        <v>20</v>
      </c>
      <c r="O217" s="251">
        <v>32</v>
      </c>
      <c r="P217" s="252" t="s">
        <v>139</v>
      </c>
    </row>
    <row r="218" spans="1:19" s="252" customFormat="1" ht="11.25" customHeight="1">
      <c r="A218" s="245">
        <v>162</v>
      </c>
      <c r="B218" s="245" t="s">
        <v>398</v>
      </c>
      <c r="C218" s="245" t="s">
        <v>822</v>
      </c>
      <c r="D218" s="246" t="s">
        <v>1153</v>
      </c>
      <c r="E218" s="247" t="s">
        <v>1154</v>
      </c>
      <c r="F218" s="245" t="s">
        <v>312</v>
      </c>
      <c r="G218" s="248">
        <v>1</v>
      </c>
      <c r="H218" s="248"/>
      <c r="I218" s="248">
        <f t="shared" si="24"/>
        <v>0</v>
      </c>
      <c r="J218" s="249">
        <v>1.84E-2</v>
      </c>
      <c r="K218" s="248">
        <f t="shared" si="25"/>
        <v>1.84E-2</v>
      </c>
      <c r="L218" s="249">
        <v>0</v>
      </c>
      <c r="M218" s="248">
        <f t="shared" si="26"/>
        <v>0</v>
      </c>
      <c r="N218" s="250">
        <v>20</v>
      </c>
      <c r="O218" s="251">
        <v>32</v>
      </c>
      <c r="P218" s="252" t="s">
        <v>139</v>
      </c>
    </row>
    <row r="219" spans="1:19" s="234" customFormat="1" ht="11.25" customHeight="1">
      <c r="A219" s="227">
        <v>163</v>
      </c>
      <c r="B219" s="227" t="s">
        <v>161</v>
      </c>
      <c r="C219" s="227" t="s">
        <v>954</v>
      </c>
      <c r="D219" s="228" t="s">
        <v>1155</v>
      </c>
      <c r="E219" s="229" t="s">
        <v>1156</v>
      </c>
      <c r="F219" s="227" t="s">
        <v>1056</v>
      </c>
      <c r="G219" s="230">
        <v>5</v>
      </c>
      <c r="H219" s="230"/>
      <c r="I219" s="230">
        <f t="shared" si="24"/>
        <v>0</v>
      </c>
      <c r="J219" s="231">
        <v>2E-3</v>
      </c>
      <c r="K219" s="230">
        <f t="shared" si="25"/>
        <v>0.01</v>
      </c>
      <c r="L219" s="231">
        <v>0</v>
      </c>
      <c r="M219" s="230">
        <f t="shared" si="26"/>
        <v>0</v>
      </c>
      <c r="N219" s="232">
        <v>20</v>
      </c>
      <c r="O219" s="233">
        <v>16</v>
      </c>
      <c r="P219" s="234" t="s">
        <v>139</v>
      </c>
    </row>
    <row r="220" spans="1:19" s="252" customFormat="1" ht="11.25" customHeight="1">
      <c r="A220" s="245">
        <v>164</v>
      </c>
      <c r="B220" s="245" t="s">
        <v>398</v>
      </c>
      <c r="C220" s="245" t="s">
        <v>822</v>
      </c>
      <c r="D220" s="246" t="s">
        <v>1157</v>
      </c>
      <c r="E220" s="247" t="s">
        <v>1158</v>
      </c>
      <c r="F220" s="245" t="s">
        <v>312</v>
      </c>
      <c r="G220" s="248">
        <v>5</v>
      </c>
      <c r="H220" s="248"/>
      <c r="I220" s="248">
        <f t="shared" si="24"/>
        <v>0</v>
      </c>
      <c r="J220" s="249">
        <v>9.1999999999999998E-3</v>
      </c>
      <c r="K220" s="248">
        <f t="shared" si="25"/>
        <v>4.5999999999999999E-2</v>
      </c>
      <c r="L220" s="249">
        <v>0</v>
      </c>
      <c r="M220" s="248">
        <f t="shared" si="26"/>
        <v>0</v>
      </c>
      <c r="N220" s="250">
        <v>20</v>
      </c>
      <c r="O220" s="251">
        <v>32</v>
      </c>
      <c r="P220" s="252" t="s">
        <v>139</v>
      </c>
    </row>
    <row r="221" spans="1:19" s="234" customFormat="1" ht="11.25" customHeight="1">
      <c r="A221" s="227">
        <v>165</v>
      </c>
      <c r="B221" s="227" t="s">
        <v>161</v>
      </c>
      <c r="C221" s="227" t="s">
        <v>954</v>
      </c>
      <c r="D221" s="228" t="s">
        <v>1159</v>
      </c>
      <c r="E221" s="229" t="s">
        <v>1160</v>
      </c>
      <c r="F221" s="227" t="s">
        <v>1056</v>
      </c>
      <c r="G221" s="230">
        <v>1</v>
      </c>
      <c r="H221" s="230"/>
      <c r="I221" s="230">
        <f t="shared" si="24"/>
        <v>0</v>
      </c>
      <c r="J221" s="231">
        <v>0</v>
      </c>
      <c r="K221" s="230">
        <f t="shared" si="25"/>
        <v>0</v>
      </c>
      <c r="L221" s="231">
        <v>8.5099999999999995E-2</v>
      </c>
      <c r="M221" s="230">
        <f t="shared" si="26"/>
        <v>8.5099999999999995E-2</v>
      </c>
      <c r="N221" s="232">
        <v>20</v>
      </c>
      <c r="O221" s="233">
        <v>16</v>
      </c>
      <c r="P221" s="234" t="s">
        <v>139</v>
      </c>
    </row>
    <row r="222" spans="1:19" s="234" customFormat="1" ht="11.25" customHeight="1">
      <c r="A222" s="227">
        <v>166</v>
      </c>
      <c r="B222" s="227" t="s">
        <v>161</v>
      </c>
      <c r="C222" s="227" t="s">
        <v>954</v>
      </c>
      <c r="D222" s="228" t="s">
        <v>1161</v>
      </c>
      <c r="E222" s="229" t="s">
        <v>1162</v>
      </c>
      <c r="F222" s="227" t="s">
        <v>1056</v>
      </c>
      <c r="G222" s="230">
        <v>1</v>
      </c>
      <c r="H222" s="230"/>
      <c r="I222" s="230">
        <f t="shared" si="24"/>
        <v>0</v>
      </c>
      <c r="J222" s="231">
        <v>3.4000000000000002E-4</v>
      </c>
      <c r="K222" s="230">
        <f t="shared" si="25"/>
        <v>3.4000000000000002E-4</v>
      </c>
      <c r="L222" s="231">
        <v>0</v>
      </c>
      <c r="M222" s="230">
        <f t="shared" si="26"/>
        <v>0</v>
      </c>
      <c r="N222" s="232">
        <v>20</v>
      </c>
      <c r="O222" s="233">
        <v>16</v>
      </c>
      <c r="P222" s="234" t="s">
        <v>139</v>
      </c>
    </row>
    <row r="223" spans="1:19" s="252" customFormat="1" ht="11.25" customHeight="1">
      <c r="A223" s="245">
        <v>167</v>
      </c>
      <c r="B223" s="245" t="s">
        <v>398</v>
      </c>
      <c r="C223" s="245" t="s">
        <v>822</v>
      </c>
      <c r="D223" s="246" t="s">
        <v>1163</v>
      </c>
      <c r="E223" s="247" t="s">
        <v>1164</v>
      </c>
      <c r="F223" s="245" t="s">
        <v>312</v>
      </c>
      <c r="G223" s="248">
        <v>1</v>
      </c>
      <c r="H223" s="248"/>
      <c r="I223" s="248">
        <f t="shared" si="24"/>
        <v>0</v>
      </c>
      <c r="J223" s="249">
        <v>2.76E-2</v>
      </c>
      <c r="K223" s="248">
        <f t="shared" si="25"/>
        <v>2.76E-2</v>
      </c>
      <c r="L223" s="249">
        <v>0</v>
      </c>
      <c r="M223" s="248">
        <f t="shared" si="26"/>
        <v>0</v>
      </c>
      <c r="N223" s="250">
        <v>20</v>
      </c>
      <c r="O223" s="251">
        <v>32</v>
      </c>
      <c r="P223" s="252" t="s">
        <v>139</v>
      </c>
    </row>
    <row r="224" spans="1:19" s="234" customFormat="1" ht="11.25" customHeight="1">
      <c r="A224" s="227">
        <v>168</v>
      </c>
      <c r="B224" s="227" t="s">
        <v>161</v>
      </c>
      <c r="C224" s="227" t="s">
        <v>954</v>
      </c>
      <c r="D224" s="228" t="s">
        <v>1165</v>
      </c>
      <c r="E224" s="229" t="s">
        <v>1166</v>
      </c>
      <c r="F224" s="227" t="s">
        <v>1056</v>
      </c>
      <c r="G224" s="230">
        <v>1</v>
      </c>
      <c r="H224" s="230"/>
      <c r="I224" s="230">
        <f t="shared" si="24"/>
        <v>0</v>
      </c>
      <c r="J224" s="231">
        <v>3.4000000000000002E-4</v>
      </c>
      <c r="K224" s="230">
        <f t="shared" si="25"/>
        <v>3.4000000000000002E-4</v>
      </c>
      <c r="L224" s="231">
        <v>0</v>
      </c>
      <c r="M224" s="230">
        <f t="shared" si="26"/>
        <v>0</v>
      </c>
      <c r="N224" s="232">
        <v>20</v>
      </c>
      <c r="O224" s="233">
        <v>16</v>
      </c>
      <c r="P224" s="234" t="s">
        <v>139</v>
      </c>
    </row>
    <row r="225" spans="1:19" s="252" customFormat="1" ht="11.25" customHeight="1">
      <c r="A225" s="245">
        <v>169</v>
      </c>
      <c r="B225" s="245" t="s">
        <v>398</v>
      </c>
      <c r="C225" s="245" t="s">
        <v>822</v>
      </c>
      <c r="D225" s="246" t="s">
        <v>1167</v>
      </c>
      <c r="E225" s="247" t="s">
        <v>1168</v>
      </c>
      <c r="F225" s="245" t="s">
        <v>312</v>
      </c>
      <c r="G225" s="248">
        <v>1</v>
      </c>
      <c r="H225" s="248"/>
      <c r="I225" s="248">
        <f t="shared" si="24"/>
        <v>0</v>
      </c>
      <c r="J225" s="249">
        <v>0</v>
      </c>
      <c r="K225" s="248">
        <f t="shared" si="25"/>
        <v>0</v>
      </c>
      <c r="L225" s="249">
        <v>0</v>
      </c>
      <c r="M225" s="248">
        <f t="shared" si="26"/>
        <v>0</v>
      </c>
      <c r="N225" s="250">
        <v>20</v>
      </c>
      <c r="O225" s="251">
        <v>32</v>
      </c>
      <c r="P225" s="252" t="s">
        <v>139</v>
      </c>
    </row>
    <row r="226" spans="1:19" s="234" customFormat="1" ht="11.25" customHeight="1">
      <c r="A226" s="227">
        <v>170</v>
      </c>
      <c r="B226" s="227" t="s">
        <v>161</v>
      </c>
      <c r="C226" s="227" t="s">
        <v>954</v>
      </c>
      <c r="D226" s="228" t="s">
        <v>1169</v>
      </c>
      <c r="E226" s="229" t="s">
        <v>1170</v>
      </c>
      <c r="F226" s="227" t="s">
        <v>1056</v>
      </c>
      <c r="G226" s="230">
        <v>1</v>
      </c>
      <c r="H226" s="230"/>
      <c r="I226" s="230">
        <f t="shared" si="24"/>
        <v>0</v>
      </c>
      <c r="J226" s="231">
        <v>3.4000000000000002E-4</v>
      </c>
      <c r="K226" s="230">
        <f t="shared" si="25"/>
        <v>3.4000000000000002E-4</v>
      </c>
      <c r="L226" s="231">
        <v>0</v>
      </c>
      <c r="M226" s="230">
        <f t="shared" si="26"/>
        <v>0</v>
      </c>
      <c r="N226" s="232">
        <v>20</v>
      </c>
      <c r="O226" s="233">
        <v>16</v>
      </c>
      <c r="P226" s="234" t="s">
        <v>139</v>
      </c>
    </row>
    <row r="227" spans="1:19" s="252" customFormat="1" ht="11.25" customHeight="1">
      <c r="A227" s="245">
        <v>171</v>
      </c>
      <c r="B227" s="245" t="s">
        <v>398</v>
      </c>
      <c r="C227" s="245" t="s">
        <v>822</v>
      </c>
      <c r="D227" s="246" t="s">
        <v>1171</v>
      </c>
      <c r="E227" s="247" t="s">
        <v>1172</v>
      </c>
      <c r="F227" s="245" t="s">
        <v>312</v>
      </c>
      <c r="G227" s="248">
        <v>1</v>
      </c>
      <c r="H227" s="248"/>
      <c r="I227" s="248">
        <f t="shared" si="24"/>
        <v>0</v>
      </c>
      <c r="J227" s="249">
        <v>4.8000000000000001E-2</v>
      </c>
      <c r="K227" s="248">
        <f t="shared" si="25"/>
        <v>4.8000000000000001E-2</v>
      </c>
      <c r="L227" s="249">
        <v>0</v>
      </c>
      <c r="M227" s="248">
        <f t="shared" si="26"/>
        <v>0</v>
      </c>
      <c r="N227" s="250">
        <v>20</v>
      </c>
      <c r="O227" s="251">
        <v>32</v>
      </c>
      <c r="P227" s="252" t="s">
        <v>139</v>
      </c>
    </row>
    <row r="228" spans="1:19" s="234" customFormat="1" ht="11.25" customHeight="1">
      <c r="A228" s="227">
        <v>172</v>
      </c>
      <c r="B228" s="227" t="s">
        <v>161</v>
      </c>
      <c r="C228" s="227" t="s">
        <v>954</v>
      </c>
      <c r="D228" s="228" t="s">
        <v>1173</v>
      </c>
      <c r="E228" s="229" t="s">
        <v>1174</v>
      </c>
      <c r="F228" s="227" t="s">
        <v>1056</v>
      </c>
      <c r="G228" s="230">
        <v>6</v>
      </c>
      <c r="H228" s="230"/>
      <c r="I228" s="230">
        <f t="shared" si="24"/>
        <v>0</v>
      </c>
      <c r="J228" s="231">
        <v>3.0000000000000001E-5</v>
      </c>
      <c r="K228" s="230">
        <f t="shared" si="25"/>
        <v>1.8000000000000001E-4</v>
      </c>
      <c r="L228" s="231">
        <v>0</v>
      </c>
      <c r="M228" s="230">
        <f t="shared" si="26"/>
        <v>0</v>
      </c>
      <c r="N228" s="232">
        <v>20</v>
      </c>
      <c r="O228" s="233">
        <v>16</v>
      </c>
      <c r="P228" s="234" t="s">
        <v>139</v>
      </c>
    </row>
    <row r="229" spans="1:19" s="239" customFormat="1" ht="11.25" customHeight="1">
      <c r="A229" s="235"/>
      <c r="B229" s="235"/>
      <c r="C229" s="235"/>
      <c r="D229" s="239" t="s">
        <v>20</v>
      </c>
      <c r="E229" s="240" t="s">
        <v>1175</v>
      </c>
      <c r="G229" s="241">
        <v>6</v>
      </c>
      <c r="P229" s="239">
        <v>2</v>
      </c>
      <c r="Q229" s="239" t="s">
        <v>78</v>
      </c>
      <c r="R229" s="239" t="s">
        <v>110</v>
      </c>
      <c r="S229" s="239" t="s">
        <v>86</v>
      </c>
    </row>
    <row r="230" spans="1:19" s="252" customFormat="1" ht="22.5" customHeight="1">
      <c r="A230" s="245">
        <v>173</v>
      </c>
      <c r="B230" s="245" t="s">
        <v>398</v>
      </c>
      <c r="C230" s="245" t="s">
        <v>822</v>
      </c>
      <c r="D230" s="246" t="s">
        <v>1176</v>
      </c>
      <c r="E230" s="247" t="s">
        <v>1177</v>
      </c>
      <c r="F230" s="245" t="s">
        <v>312</v>
      </c>
      <c r="G230" s="248">
        <v>1</v>
      </c>
      <c r="H230" s="248"/>
      <c r="I230" s="248">
        <f>ROUND(G230*H230,3)</f>
        <v>0</v>
      </c>
      <c r="J230" s="249">
        <v>1E-3</v>
      </c>
      <c r="K230" s="248">
        <f>G230*J230</f>
        <v>1E-3</v>
      </c>
      <c r="L230" s="249">
        <v>0</v>
      </c>
      <c r="M230" s="248">
        <f>G230*L230</f>
        <v>0</v>
      </c>
      <c r="N230" s="250">
        <v>20</v>
      </c>
      <c r="O230" s="251">
        <v>32</v>
      </c>
      <c r="P230" s="252" t="s">
        <v>139</v>
      </c>
    </row>
    <row r="231" spans="1:19" s="252" customFormat="1" ht="11.25" customHeight="1">
      <c r="A231" s="245">
        <v>174</v>
      </c>
      <c r="B231" s="245" t="s">
        <v>398</v>
      </c>
      <c r="C231" s="245" t="s">
        <v>822</v>
      </c>
      <c r="D231" s="246" t="s">
        <v>1178</v>
      </c>
      <c r="E231" s="247" t="s">
        <v>1179</v>
      </c>
      <c r="F231" s="245" t="s">
        <v>312</v>
      </c>
      <c r="G231" s="248">
        <v>2</v>
      </c>
      <c r="H231" s="248"/>
      <c r="I231" s="248">
        <f>ROUND(G231*H231,3)</f>
        <v>0</v>
      </c>
      <c r="J231" s="249">
        <v>1.6999999999999999E-3</v>
      </c>
      <c r="K231" s="248">
        <f>G231*J231</f>
        <v>3.3999999999999998E-3</v>
      </c>
      <c r="L231" s="249">
        <v>0</v>
      </c>
      <c r="M231" s="248">
        <f>G231*L231</f>
        <v>0</v>
      </c>
      <c r="N231" s="250">
        <v>20</v>
      </c>
      <c r="O231" s="251">
        <v>32</v>
      </c>
      <c r="P231" s="252" t="s">
        <v>139</v>
      </c>
    </row>
    <row r="232" spans="1:19" s="252" customFormat="1" ht="11.25" customHeight="1">
      <c r="A232" s="245">
        <v>175</v>
      </c>
      <c r="B232" s="245" t="s">
        <v>398</v>
      </c>
      <c r="C232" s="245" t="s">
        <v>822</v>
      </c>
      <c r="D232" s="246" t="s">
        <v>1180</v>
      </c>
      <c r="E232" s="247" t="s">
        <v>1181</v>
      </c>
      <c r="F232" s="245" t="s">
        <v>312</v>
      </c>
      <c r="G232" s="248">
        <v>3</v>
      </c>
      <c r="H232" s="248"/>
      <c r="I232" s="248">
        <f>ROUND(G232*H232,3)</f>
        <v>0</v>
      </c>
      <c r="J232" s="249">
        <v>1E-3</v>
      </c>
      <c r="K232" s="248">
        <f>G232*J232</f>
        <v>3.0000000000000001E-3</v>
      </c>
      <c r="L232" s="249">
        <v>0</v>
      </c>
      <c r="M232" s="248">
        <f>G232*L232</f>
        <v>0</v>
      </c>
      <c r="N232" s="250">
        <v>20</v>
      </c>
      <c r="O232" s="251">
        <v>32</v>
      </c>
      <c r="P232" s="252" t="s">
        <v>139</v>
      </c>
    </row>
    <row r="233" spans="1:19" s="234" customFormat="1" ht="11.25" customHeight="1">
      <c r="A233" s="227">
        <v>176</v>
      </c>
      <c r="B233" s="227" t="s">
        <v>161</v>
      </c>
      <c r="C233" s="227" t="s">
        <v>954</v>
      </c>
      <c r="D233" s="228" t="s">
        <v>1182</v>
      </c>
      <c r="E233" s="229" t="s">
        <v>1183</v>
      </c>
      <c r="F233" s="227" t="s">
        <v>1056</v>
      </c>
      <c r="G233" s="230">
        <v>4</v>
      </c>
      <c r="H233" s="230"/>
      <c r="I233" s="230">
        <f>ROUND(G233*H233,3)</f>
        <v>0</v>
      </c>
      <c r="J233" s="231">
        <v>0</v>
      </c>
      <c r="K233" s="230">
        <f>G233*J233</f>
        <v>0</v>
      </c>
      <c r="L233" s="231">
        <v>0</v>
      </c>
      <c r="M233" s="230">
        <f>G233*L233</f>
        <v>0</v>
      </c>
      <c r="N233" s="232">
        <v>20</v>
      </c>
      <c r="O233" s="233">
        <v>16</v>
      </c>
      <c r="P233" s="234" t="s">
        <v>139</v>
      </c>
    </row>
    <row r="234" spans="1:19" s="239" customFormat="1" ht="11.25" customHeight="1">
      <c r="A234" s="235"/>
      <c r="B234" s="235"/>
      <c r="C234" s="235"/>
      <c r="D234" s="239" t="s">
        <v>20</v>
      </c>
      <c r="E234" s="240" t="s">
        <v>1184</v>
      </c>
      <c r="G234" s="241">
        <v>4</v>
      </c>
      <c r="P234" s="239">
        <v>2</v>
      </c>
      <c r="Q234" s="239" t="s">
        <v>78</v>
      </c>
      <c r="R234" s="239" t="s">
        <v>110</v>
      </c>
      <c r="S234" s="239" t="s">
        <v>86</v>
      </c>
    </row>
    <row r="235" spans="1:19" s="252" customFormat="1" ht="11.25" customHeight="1">
      <c r="A235" s="245">
        <v>177</v>
      </c>
      <c r="B235" s="245" t="s">
        <v>398</v>
      </c>
      <c r="C235" s="245" t="s">
        <v>822</v>
      </c>
      <c r="D235" s="246" t="s">
        <v>1185</v>
      </c>
      <c r="E235" s="247" t="s">
        <v>1186</v>
      </c>
      <c r="F235" s="245" t="s">
        <v>312</v>
      </c>
      <c r="G235" s="248">
        <v>2</v>
      </c>
      <c r="H235" s="248"/>
      <c r="I235" s="248">
        <f t="shared" ref="I235:I242" si="27">ROUND(G235*H235,3)</f>
        <v>0</v>
      </c>
      <c r="J235" s="249">
        <v>3.5E-4</v>
      </c>
      <c r="K235" s="248">
        <f t="shared" ref="K235:K242" si="28">G235*J235</f>
        <v>6.9999999999999999E-4</v>
      </c>
      <c r="L235" s="249">
        <v>0</v>
      </c>
      <c r="M235" s="248">
        <f t="shared" ref="M235:M242" si="29">G235*L235</f>
        <v>0</v>
      </c>
      <c r="N235" s="250">
        <v>20</v>
      </c>
      <c r="O235" s="251">
        <v>32</v>
      </c>
      <c r="P235" s="252" t="s">
        <v>139</v>
      </c>
    </row>
    <row r="236" spans="1:19" s="252" customFormat="1" ht="11.25" customHeight="1">
      <c r="A236" s="245">
        <v>178</v>
      </c>
      <c r="B236" s="245" t="s">
        <v>398</v>
      </c>
      <c r="C236" s="245" t="s">
        <v>822</v>
      </c>
      <c r="D236" s="246" t="s">
        <v>1187</v>
      </c>
      <c r="E236" s="247" t="s">
        <v>1188</v>
      </c>
      <c r="F236" s="245" t="s">
        <v>312</v>
      </c>
      <c r="G236" s="248">
        <v>1</v>
      </c>
      <c r="H236" s="248"/>
      <c r="I236" s="248">
        <f t="shared" si="27"/>
        <v>0</v>
      </c>
      <c r="J236" s="249">
        <v>4.0999999999999999E-4</v>
      </c>
      <c r="K236" s="248">
        <f t="shared" si="28"/>
        <v>4.0999999999999999E-4</v>
      </c>
      <c r="L236" s="249">
        <v>0</v>
      </c>
      <c r="M236" s="248">
        <f t="shared" si="29"/>
        <v>0</v>
      </c>
      <c r="N236" s="250">
        <v>20</v>
      </c>
      <c r="O236" s="251">
        <v>32</v>
      </c>
      <c r="P236" s="252" t="s">
        <v>139</v>
      </c>
    </row>
    <row r="237" spans="1:19" s="252" customFormat="1" ht="11.25" customHeight="1">
      <c r="A237" s="245">
        <v>179</v>
      </c>
      <c r="B237" s="245" t="s">
        <v>398</v>
      </c>
      <c r="C237" s="245" t="s">
        <v>822</v>
      </c>
      <c r="D237" s="246" t="s">
        <v>1189</v>
      </c>
      <c r="E237" s="247" t="s">
        <v>1190</v>
      </c>
      <c r="F237" s="245" t="s">
        <v>312</v>
      </c>
      <c r="G237" s="248">
        <v>1</v>
      </c>
      <c r="H237" s="248"/>
      <c r="I237" s="248">
        <f t="shared" si="27"/>
        <v>0</v>
      </c>
      <c r="J237" s="249">
        <v>4.0999999999999999E-4</v>
      </c>
      <c r="K237" s="248">
        <f t="shared" si="28"/>
        <v>4.0999999999999999E-4</v>
      </c>
      <c r="L237" s="249">
        <v>0</v>
      </c>
      <c r="M237" s="248">
        <f t="shared" si="29"/>
        <v>0</v>
      </c>
      <c r="N237" s="250">
        <v>20</v>
      </c>
      <c r="O237" s="251">
        <v>32</v>
      </c>
      <c r="P237" s="252" t="s">
        <v>139</v>
      </c>
    </row>
    <row r="238" spans="1:19" s="234" customFormat="1" ht="11.25" customHeight="1">
      <c r="A238" s="227">
        <v>184</v>
      </c>
      <c r="B238" s="227" t="s">
        <v>161</v>
      </c>
      <c r="C238" s="227" t="s">
        <v>954</v>
      </c>
      <c r="D238" s="228" t="s">
        <v>1191</v>
      </c>
      <c r="E238" s="229" t="s">
        <v>1192</v>
      </c>
      <c r="F238" s="227" t="s">
        <v>1056</v>
      </c>
      <c r="G238" s="230">
        <v>1</v>
      </c>
      <c r="H238" s="230"/>
      <c r="I238" s="230">
        <f t="shared" si="27"/>
        <v>0</v>
      </c>
      <c r="J238" s="231">
        <v>1E-4</v>
      </c>
      <c r="K238" s="230">
        <f t="shared" si="28"/>
        <v>1E-4</v>
      </c>
      <c r="L238" s="231">
        <v>0</v>
      </c>
      <c r="M238" s="230">
        <f t="shared" si="29"/>
        <v>0</v>
      </c>
      <c r="N238" s="232">
        <v>20</v>
      </c>
      <c r="O238" s="233">
        <v>16</v>
      </c>
      <c r="P238" s="234" t="s">
        <v>139</v>
      </c>
    </row>
    <row r="239" spans="1:19" s="252" customFormat="1" ht="11.25" customHeight="1">
      <c r="A239" s="245">
        <v>185</v>
      </c>
      <c r="B239" s="245" t="s">
        <v>398</v>
      </c>
      <c r="C239" s="245" t="s">
        <v>822</v>
      </c>
      <c r="D239" s="246" t="s">
        <v>1193</v>
      </c>
      <c r="E239" s="247" t="s">
        <v>1194</v>
      </c>
      <c r="F239" s="245" t="s">
        <v>312</v>
      </c>
      <c r="G239" s="248">
        <v>1</v>
      </c>
      <c r="H239" s="248"/>
      <c r="I239" s="248">
        <f t="shared" si="27"/>
        <v>0</v>
      </c>
      <c r="J239" s="249">
        <v>1.7099999999999999E-3</v>
      </c>
      <c r="K239" s="248">
        <f t="shared" si="28"/>
        <v>1.7099999999999999E-3</v>
      </c>
      <c r="L239" s="249">
        <v>0</v>
      </c>
      <c r="M239" s="248">
        <f t="shared" si="29"/>
        <v>0</v>
      </c>
      <c r="N239" s="250">
        <v>20</v>
      </c>
      <c r="O239" s="251">
        <v>32</v>
      </c>
      <c r="P239" s="252" t="s">
        <v>139</v>
      </c>
    </row>
    <row r="240" spans="1:19" s="234" customFormat="1" ht="22.5" customHeight="1">
      <c r="A240" s="227">
        <v>186</v>
      </c>
      <c r="B240" s="227" t="s">
        <v>161</v>
      </c>
      <c r="C240" s="227" t="s">
        <v>954</v>
      </c>
      <c r="D240" s="228" t="s">
        <v>1195</v>
      </c>
      <c r="E240" s="229" t="s">
        <v>1196</v>
      </c>
      <c r="F240" s="227" t="s">
        <v>378</v>
      </c>
      <c r="G240" s="230">
        <v>0.184</v>
      </c>
      <c r="H240" s="230"/>
      <c r="I240" s="230">
        <f t="shared" si="27"/>
        <v>0</v>
      </c>
      <c r="J240" s="231">
        <v>0</v>
      </c>
      <c r="K240" s="230">
        <f t="shared" si="28"/>
        <v>0</v>
      </c>
      <c r="L240" s="231">
        <v>0</v>
      </c>
      <c r="M240" s="230">
        <f t="shared" si="29"/>
        <v>0</v>
      </c>
      <c r="N240" s="232">
        <v>20</v>
      </c>
      <c r="O240" s="233">
        <v>16</v>
      </c>
      <c r="P240" s="234" t="s">
        <v>139</v>
      </c>
    </row>
    <row r="241" spans="1:19" s="234" customFormat="1" ht="11.25" customHeight="1">
      <c r="A241" s="227">
        <v>187</v>
      </c>
      <c r="B241" s="227" t="s">
        <v>161</v>
      </c>
      <c r="C241" s="227" t="s">
        <v>954</v>
      </c>
      <c r="D241" s="228" t="s">
        <v>1197</v>
      </c>
      <c r="E241" s="229" t="s">
        <v>1198</v>
      </c>
      <c r="F241" s="227" t="s">
        <v>1056</v>
      </c>
      <c r="G241" s="230">
        <v>5</v>
      </c>
      <c r="H241" s="230"/>
      <c r="I241" s="230">
        <f t="shared" si="27"/>
        <v>0</v>
      </c>
      <c r="J241" s="231">
        <v>0</v>
      </c>
      <c r="K241" s="230">
        <f t="shared" si="28"/>
        <v>0</v>
      </c>
      <c r="L241" s="231">
        <v>3.6999999999999999E-4</v>
      </c>
      <c r="M241" s="230">
        <f t="shared" si="29"/>
        <v>1.8500000000000001E-3</v>
      </c>
      <c r="N241" s="232">
        <v>20</v>
      </c>
      <c r="O241" s="233">
        <v>16</v>
      </c>
      <c r="P241" s="234" t="s">
        <v>139</v>
      </c>
    </row>
    <row r="242" spans="1:19" s="234" customFormat="1" ht="11.25" customHeight="1">
      <c r="A242" s="227">
        <v>188</v>
      </c>
      <c r="B242" s="227" t="s">
        <v>161</v>
      </c>
      <c r="C242" s="227" t="s">
        <v>954</v>
      </c>
      <c r="D242" s="228" t="s">
        <v>1199</v>
      </c>
      <c r="E242" s="229" t="s">
        <v>1200</v>
      </c>
      <c r="F242" s="227" t="s">
        <v>1056</v>
      </c>
      <c r="G242" s="230">
        <v>18</v>
      </c>
      <c r="H242" s="230"/>
      <c r="I242" s="230">
        <f t="shared" si="27"/>
        <v>0</v>
      </c>
      <c r="J242" s="231">
        <v>2.7999999999999998E-4</v>
      </c>
      <c r="K242" s="230">
        <f t="shared" si="28"/>
        <v>5.0399999999999993E-3</v>
      </c>
      <c r="L242" s="231">
        <v>0</v>
      </c>
      <c r="M242" s="230">
        <f t="shared" si="29"/>
        <v>0</v>
      </c>
      <c r="N242" s="232">
        <v>20</v>
      </c>
      <c r="O242" s="233">
        <v>16</v>
      </c>
      <c r="P242" s="234" t="s">
        <v>139</v>
      </c>
    </row>
    <row r="243" spans="1:19" s="239" customFormat="1" ht="11.25" customHeight="1">
      <c r="A243" s="235"/>
      <c r="B243" s="235"/>
      <c r="C243" s="235"/>
      <c r="D243" s="239" t="s">
        <v>20</v>
      </c>
      <c r="E243" s="240" t="s">
        <v>1201</v>
      </c>
      <c r="G243" s="241">
        <v>18</v>
      </c>
      <c r="P243" s="239">
        <v>2</v>
      </c>
      <c r="Q243" s="239" t="s">
        <v>78</v>
      </c>
      <c r="R243" s="239" t="s">
        <v>110</v>
      </c>
      <c r="S243" s="239" t="s">
        <v>86</v>
      </c>
    </row>
    <row r="244" spans="1:19" s="252" customFormat="1" ht="11.25" customHeight="1">
      <c r="A244" s="245">
        <v>189</v>
      </c>
      <c r="B244" s="245" t="s">
        <v>398</v>
      </c>
      <c r="C244" s="245" t="s">
        <v>822</v>
      </c>
      <c r="D244" s="246" t="s">
        <v>1202</v>
      </c>
      <c r="E244" s="247" t="s">
        <v>1203</v>
      </c>
      <c r="F244" s="245" t="s">
        <v>312</v>
      </c>
      <c r="G244" s="248">
        <v>18</v>
      </c>
      <c r="H244" s="248"/>
      <c r="I244" s="248">
        <f>ROUND(G244*H244,3)</f>
        <v>0</v>
      </c>
      <c r="J244" s="249">
        <v>0</v>
      </c>
      <c r="K244" s="248">
        <f>G244*J244</f>
        <v>0</v>
      </c>
      <c r="L244" s="249">
        <v>0</v>
      </c>
      <c r="M244" s="248">
        <f>G244*L244</f>
        <v>0</v>
      </c>
      <c r="N244" s="250">
        <v>20</v>
      </c>
      <c r="O244" s="251">
        <v>32</v>
      </c>
      <c r="P244" s="252" t="s">
        <v>139</v>
      </c>
    </row>
    <row r="245" spans="1:19" s="234" customFormat="1" ht="11.25" customHeight="1">
      <c r="A245" s="227">
        <v>190</v>
      </c>
      <c r="B245" s="227" t="s">
        <v>161</v>
      </c>
      <c r="C245" s="227" t="s">
        <v>954</v>
      </c>
      <c r="D245" s="228" t="s">
        <v>1204</v>
      </c>
      <c r="E245" s="229" t="s">
        <v>1205</v>
      </c>
      <c r="F245" s="227" t="s">
        <v>312</v>
      </c>
      <c r="G245" s="230">
        <v>3</v>
      </c>
      <c r="H245" s="230"/>
      <c r="I245" s="230">
        <f>ROUND(G245*H245,3)</f>
        <v>0</v>
      </c>
      <c r="J245" s="231">
        <v>1.2E-4</v>
      </c>
      <c r="K245" s="230">
        <f>G245*J245</f>
        <v>3.6000000000000002E-4</v>
      </c>
      <c r="L245" s="231">
        <v>0</v>
      </c>
      <c r="M245" s="230">
        <f>G245*L245</f>
        <v>0</v>
      </c>
      <c r="N245" s="232">
        <v>20</v>
      </c>
      <c r="O245" s="233">
        <v>16</v>
      </c>
      <c r="P245" s="234" t="s">
        <v>139</v>
      </c>
    </row>
    <row r="246" spans="1:19" s="239" customFormat="1" ht="11.25" customHeight="1">
      <c r="A246" s="235"/>
      <c r="B246" s="235"/>
      <c r="C246" s="235"/>
      <c r="D246" s="239" t="s">
        <v>20</v>
      </c>
      <c r="E246" s="240" t="s">
        <v>1206</v>
      </c>
      <c r="G246" s="241">
        <v>3</v>
      </c>
      <c r="P246" s="239">
        <v>2</v>
      </c>
      <c r="Q246" s="239" t="s">
        <v>78</v>
      </c>
      <c r="R246" s="239" t="s">
        <v>110</v>
      </c>
      <c r="S246" s="239" t="s">
        <v>86</v>
      </c>
    </row>
    <row r="247" spans="1:19" s="252" customFormat="1" ht="11.25" customHeight="1">
      <c r="A247" s="245">
        <v>191</v>
      </c>
      <c r="B247" s="245" t="s">
        <v>398</v>
      </c>
      <c r="C247" s="245" t="s">
        <v>822</v>
      </c>
      <c r="D247" s="246" t="s">
        <v>1207</v>
      </c>
      <c r="E247" s="247" t="s">
        <v>1208</v>
      </c>
      <c r="F247" s="245" t="s">
        <v>312</v>
      </c>
      <c r="G247" s="248">
        <v>1</v>
      </c>
      <c r="H247" s="248"/>
      <c r="I247" s="248">
        <f>ROUND(G247*H247,3)</f>
        <v>0</v>
      </c>
      <c r="J247" s="249">
        <v>2.2000000000000001E-3</v>
      </c>
      <c r="K247" s="248">
        <f>G247*J247</f>
        <v>2.2000000000000001E-3</v>
      </c>
      <c r="L247" s="249">
        <v>0</v>
      </c>
      <c r="M247" s="248">
        <f>G247*L247</f>
        <v>0</v>
      </c>
      <c r="N247" s="250">
        <v>20</v>
      </c>
      <c r="O247" s="251">
        <v>32</v>
      </c>
      <c r="P247" s="252" t="s">
        <v>139</v>
      </c>
    </row>
    <row r="248" spans="1:19" s="252" customFormat="1" ht="11.25" customHeight="1">
      <c r="A248" s="245">
        <v>192</v>
      </c>
      <c r="B248" s="245" t="s">
        <v>398</v>
      </c>
      <c r="C248" s="245" t="s">
        <v>822</v>
      </c>
      <c r="D248" s="246" t="s">
        <v>1209</v>
      </c>
      <c r="E248" s="247" t="s">
        <v>1210</v>
      </c>
      <c r="F248" s="245" t="s">
        <v>312</v>
      </c>
      <c r="G248" s="248">
        <v>2</v>
      </c>
      <c r="H248" s="248"/>
      <c r="I248" s="248">
        <f>ROUND(G248*H248,3)</f>
        <v>0</v>
      </c>
      <c r="J248" s="249">
        <v>4.7999999999999996E-3</v>
      </c>
      <c r="K248" s="248">
        <f>G248*J248</f>
        <v>9.5999999999999992E-3</v>
      </c>
      <c r="L248" s="249">
        <v>0</v>
      </c>
      <c r="M248" s="248">
        <f>G248*L248</f>
        <v>0</v>
      </c>
      <c r="N248" s="250">
        <v>20</v>
      </c>
      <c r="O248" s="251">
        <v>32</v>
      </c>
      <c r="P248" s="252" t="s">
        <v>139</v>
      </c>
    </row>
    <row r="249" spans="1:19" s="239" customFormat="1" ht="11.25" customHeight="1">
      <c r="A249" s="235"/>
      <c r="B249" s="235"/>
      <c r="C249" s="235"/>
      <c r="D249" s="239" t="s">
        <v>20</v>
      </c>
      <c r="E249" s="240" t="s">
        <v>1211</v>
      </c>
      <c r="G249" s="241">
        <v>2</v>
      </c>
      <c r="P249" s="239">
        <v>2</v>
      </c>
      <c r="Q249" s="239" t="s">
        <v>78</v>
      </c>
      <c r="R249" s="239" t="s">
        <v>110</v>
      </c>
      <c r="S249" s="239" t="s">
        <v>86</v>
      </c>
    </row>
    <row r="250" spans="1:19" s="234" customFormat="1" ht="11.25" customHeight="1">
      <c r="A250" s="227">
        <v>193</v>
      </c>
      <c r="B250" s="227" t="s">
        <v>161</v>
      </c>
      <c r="C250" s="227" t="s">
        <v>954</v>
      </c>
      <c r="D250" s="228" t="s">
        <v>1212</v>
      </c>
      <c r="E250" s="229" t="s">
        <v>1213</v>
      </c>
      <c r="F250" s="227" t="s">
        <v>312</v>
      </c>
      <c r="G250" s="230">
        <v>8</v>
      </c>
      <c r="H250" s="230"/>
      <c r="I250" s="230">
        <f>ROUND(G250*H250,3)</f>
        <v>0</v>
      </c>
      <c r="J250" s="231">
        <v>1E-4</v>
      </c>
      <c r="K250" s="230">
        <f>G250*J250</f>
        <v>8.0000000000000004E-4</v>
      </c>
      <c r="L250" s="231">
        <v>0</v>
      </c>
      <c r="M250" s="230">
        <f>G250*L250</f>
        <v>0</v>
      </c>
      <c r="N250" s="232">
        <v>20</v>
      </c>
      <c r="O250" s="233">
        <v>16</v>
      </c>
      <c r="P250" s="234" t="s">
        <v>139</v>
      </c>
    </row>
    <row r="251" spans="1:19" s="239" customFormat="1" ht="11.25" customHeight="1">
      <c r="A251" s="235"/>
      <c r="B251" s="235"/>
      <c r="C251" s="235"/>
      <c r="D251" s="239" t="s">
        <v>20</v>
      </c>
      <c r="E251" s="240" t="s">
        <v>1148</v>
      </c>
      <c r="G251" s="241">
        <v>8</v>
      </c>
      <c r="P251" s="239">
        <v>2</v>
      </c>
      <c r="Q251" s="239" t="s">
        <v>78</v>
      </c>
      <c r="R251" s="239" t="s">
        <v>110</v>
      </c>
      <c r="S251" s="239" t="s">
        <v>86</v>
      </c>
    </row>
    <row r="252" spans="1:19" s="252" customFormat="1" ht="11.25" customHeight="1">
      <c r="A252" s="245">
        <v>194</v>
      </c>
      <c r="B252" s="245" t="s">
        <v>398</v>
      </c>
      <c r="C252" s="245" t="s">
        <v>822</v>
      </c>
      <c r="D252" s="246" t="s">
        <v>1214</v>
      </c>
      <c r="E252" s="247" t="s">
        <v>1215</v>
      </c>
      <c r="F252" s="245" t="s">
        <v>312</v>
      </c>
      <c r="G252" s="248">
        <v>6</v>
      </c>
      <c r="H252" s="248"/>
      <c r="I252" s="248">
        <f>ROUND(G252*H252,3)</f>
        <v>0</v>
      </c>
      <c r="J252" s="249">
        <v>1.1000000000000001E-3</v>
      </c>
      <c r="K252" s="248">
        <f>G252*J252</f>
        <v>6.6E-3</v>
      </c>
      <c r="L252" s="249">
        <v>0</v>
      </c>
      <c r="M252" s="248">
        <f>G252*L252</f>
        <v>0</v>
      </c>
      <c r="N252" s="250">
        <v>20</v>
      </c>
      <c r="O252" s="251">
        <v>32</v>
      </c>
      <c r="P252" s="252" t="s">
        <v>139</v>
      </c>
    </row>
    <row r="253" spans="1:19" s="239" customFormat="1" ht="11.25" customHeight="1">
      <c r="A253" s="235"/>
      <c r="B253" s="235"/>
      <c r="C253" s="235"/>
      <c r="D253" s="239" t="s">
        <v>20</v>
      </c>
      <c r="E253" s="240" t="s">
        <v>1216</v>
      </c>
      <c r="G253" s="241">
        <v>6</v>
      </c>
      <c r="P253" s="239">
        <v>2</v>
      </c>
      <c r="Q253" s="239" t="s">
        <v>78</v>
      </c>
      <c r="R253" s="239" t="s">
        <v>110</v>
      </c>
      <c r="S253" s="239" t="s">
        <v>86</v>
      </c>
    </row>
    <row r="254" spans="1:19" s="252" customFormat="1" ht="11.25" customHeight="1">
      <c r="A254" s="245">
        <v>195</v>
      </c>
      <c r="B254" s="245" t="s">
        <v>398</v>
      </c>
      <c r="C254" s="245" t="s">
        <v>822</v>
      </c>
      <c r="D254" s="246" t="s">
        <v>1217</v>
      </c>
      <c r="E254" s="247" t="s">
        <v>1218</v>
      </c>
      <c r="F254" s="245" t="s">
        <v>312</v>
      </c>
      <c r="G254" s="248">
        <v>2</v>
      </c>
      <c r="H254" s="248"/>
      <c r="I254" s="248">
        <f>ROUND(G254*H254,3)</f>
        <v>0</v>
      </c>
      <c r="J254" s="249">
        <v>1.1000000000000001E-3</v>
      </c>
      <c r="K254" s="248">
        <f>G254*J254</f>
        <v>2.2000000000000001E-3</v>
      </c>
      <c r="L254" s="249">
        <v>0</v>
      </c>
      <c r="M254" s="248">
        <f>G254*L254</f>
        <v>0</v>
      </c>
      <c r="N254" s="250">
        <v>20</v>
      </c>
      <c r="O254" s="251">
        <v>32</v>
      </c>
      <c r="P254" s="252" t="s">
        <v>139</v>
      </c>
    </row>
    <row r="255" spans="1:19" s="239" customFormat="1" ht="11.25" customHeight="1">
      <c r="A255" s="235"/>
      <c r="B255" s="235"/>
      <c r="C255" s="235"/>
      <c r="D255" s="239" t="s">
        <v>20</v>
      </c>
      <c r="E255" s="240" t="s">
        <v>139</v>
      </c>
      <c r="G255" s="241">
        <v>2</v>
      </c>
      <c r="P255" s="239">
        <v>2</v>
      </c>
      <c r="Q255" s="239" t="s">
        <v>78</v>
      </c>
      <c r="R255" s="239" t="s">
        <v>110</v>
      </c>
      <c r="S255" s="239" t="s">
        <v>86</v>
      </c>
    </row>
    <row r="256" spans="1:19" s="234" customFormat="1" ht="11.25" customHeight="1">
      <c r="A256" s="227">
        <v>196</v>
      </c>
      <c r="B256" s="227" t="s">
        <v>161</v>
      </c>
      <c r="C256" s="227" t="s">
        <v>954</v>
      </c>
      <c r="D256" s="228" t="s">
        <v>1219</v>
      </c>
      <c r="E256" s="229" t="s">
        <v>1220</v>
      </c>
      <c r="F256" s="227" t="s">
        <v>312</v>
      </c>
      <c r="G256" s="230">
        <v>2</v>
      </c>
      <c r="H256" s="230"/>
      <c r="I256" s="230">
        <f>ROUND(G256*H256,3)</f>
        <v>0</v>
      </c>
      <c r="J256" s="231">
        <v>4.0000000000000003E-5</v>
      </c>
      <c r="K256" s="230">
        <f>G256*J256</f>
        <v>8.0000000000000007E-5</v>
      </c>
      <c r="L256" s="231">
        <v>0</v>
      </c>
      <c r="M256" s="230">
        <f>G256*L256</f>
        <v>0</v>
      </c>
      <c r="N256" s="232">
        <v>20</v>
      </c>
      <c r="O256" s="233">
        <v>16</v>
      </c>
      <c r="P256" s="234" t="s">
        <v>139</v>
      </c>
    </row>
    <row r="257" spans="1:19" s="239" customFormat="1" ht="11.25" customHeight="1">
      <c r="A257" s="235"/>
      <c r="B257" s="235"/>
      <c r="C257" s="235"/>
      <c r="D257" s="239" t="s">
        <v>20</v>
      </c>
      <c r="E257" s="240" t="s">
        <v>882</v>
      </c>
      <c r="G257" s="241">
        <v>2</v>
      </c>
      <c r="P257" s="239">
        <v>2</v>
      </c>
      <c r="Q257" s="239" t="s">
        <v>78</v>
      </c>
      <c r="R257" s="239" t="s">
        <v>110</v>
      </c>
      <c r="S257" s="239" t="s">
        <v>86</v>
      </c>
    </row>
    <row r="258" spans="1:19" s="252" customFormat="1" ht="11.25" customHeight="1">
      <c r="A258" s="245">
        <v>197</v>
      </c>
      <c r="B258" s="245" t="s">
        <v>398</v>
      </c>
      <c r="C258" s="245" t="s">
        <v>822</v>
      </c>
      <c r="D258" s="246" t="s">
        <v>1221</v>
      </c>
      <c r="E258" s="247" t="s">
        <v>1222</v>
      </c>
      <c r="F258" s="245" t="s">
        <v>312</v>
      </c>
      <c r="G258" s="248">
        <v>2</v>
      </c>
      <c r="H258" s="248"/>
      <c r="I258" s="248">
        <f>ROUND(G258*H258,3)</f>
        <v>0</v>
      </c>
      <c r="J258" s="249">
        <v>0</v>
      </c>
      <c r="K258" s="248">
        <f>G258*J258</f>
        <v>0</v>
      </c>
      <c r="L258" s="249">
        <v>0</v>
      </c>
      <c r="M258" s="248">
        <f>G258*L258</f>
        <v>0</v>
      </c>
      <c r="N258" s="250">
        <v>20</v>
      </c>
      <c r="O258" s="251">
        <v>32</v>
      </c>
      <c r="P258" s="252" t="s">
        <v>139</v>
      </c>
    </row>
    <row r="259" spans="1:19" s="234" customFormat="1" ht="11.25" customHeight="1">
      <c r="A259" s="227">
        <v>198</v>
      </c>
      <c r="B259" s="227" t="s">
        <v>161</v>
      </c>
      <c r="C259" s="227" t="s">
        <v>954</v>
      </c>
      <c r="D259" s="228" t="s">
        <v>1223</v>
      </c>
      <c r="E259" s="229" t="s">
        <v>1224</v>
      </c>
      <c r="F259" s="227" t="s">
        <v>312</v>
      </c>
      <c r="G259" s="230">
        <v>1</v>
      </c>
      <c r="H259" s="230"/>
      <c r="I259" s="230">
        <f>ROUND(G259*H259,3)</f>
        <v>0</v>
      </c>
      <c r="J259" s="231">
        <v>1.2E-4</v>
      </c>
      <c r="K259" s="230">
        <f>G259*J259</f>
        <v>1.2E-4</v>
      </c>
      <c r="L259" s="231">
        <v>0</v>
      </c>
      <c r="M259" s="230">
        <f>G259*L259</f>
        <v>0</v>
      </c>
      <c r="N259" s="232">
        <v>20</v>
      </c>
      <c r="O259" s="233">
        <v>16</v>
      </c>
      <c r="P259" s="234" t="s">
        <v>139</v>
      </c>
    </row>
    <row r="260" spans="1:19" s="239" customFormat="1" ht="11.25" customHeight="1">
      <c r="A260" s="235"/>
      <c r="B260" s="235"/>
      <c r="C260" s="235"/>
      <c r="D260" s="239" t="s">
        <v>20</v>
      </c>
      <c r="E260" s="240" t="s">
        <v>86</v>
      </c>
      <c r="G260" s="241">
        <v>1</v>
      </c>
      <c r="P260" s="239">
        <v>2</v>
      </c>
      <c r="Q260" s="239" t="s">
        <v>78</v>
      </c>
      <c r="R260" s="239" t="s">
        <v>110</v>
      </c>
      <c r="S260" s="239" t="s">
        <v>86</v>
      </c>
    </row>
    <row r="261" spans="1:19" s="252" customFormat="1" ht="11.25" customHeight="1">
      <c r="A261" s="245">
        <v>199</v>
      </c>
      <c r="B261" s="245" t="s">
        <v>398</v>
      </c>
      <c r="C261" s="245" t="s">
        <v>822</v>
      </c>
      <c r="D261" s="246" t="s">
        <v>1225</v>
      </c>
      <c r="E261" s="247" t="s">
        <v>1226</v>
      </c>
      <c r="F261" s="245" t="s">
        <v>312</v>
      </c>
      <c r="G261" s="248">
        <v>1</v>
      </c>
      <c r="H261" s="248"/>
      <c r="I261" s="248">
        <f>ROUND(G261*H261,3)</f>
        <v>0</v>
      </c>
      <c r="J261" s="249">
        <v>3.0699999999999998E-3</v>
      </c>
      <c r="K261" s="248">
        <f>G261*J261</f>
        <v>3.0699999999999998E-3</v>
      </c>
      <c r="L261" s="249">
        <v>0</v>
      </c>
      <c r="M261" s="248">
        <f>G261*L261</f>
        <v>0</v>
      </c>
      <c r="N261" s="250">
        <v>20</v>
      </c>
      <c r="O261" s="251">
        <v>32</v>
      </c>
      <c r="P261" s="252" t="s">
        <v>139</v>
      </c>
    </row>
    <row r="262" spans="1:19" s="234" customFormat="1" ht="22.5" customHeight="1">
      <c r="A262" s="227">
        <v>200</v>
      </c>
      <c r="B262" s="227" t="s">
        <v>161</v>
      </c>
      <c r="C262" s="227" t="s">
        <v>954</v>
      </c>
      <c r="D262" s="228" t="s">
        <v>1227</v>
      </c>
      <c r="E262" s="229" t="s">
        <v>1228</v>
      </c>
      <c r="F262" s="227" t="s">
        <v>312</v>
      </c>
      <c r="G262" s="230">
        <v>3</v>
      </c>
      <c r="H262" s="230"/>
      <c r="I262" s="230">
        <f>ROUND(G262*H262,3)</f>
        <v>0</v>
      </c>
      <c r="J262" s="231">
        <v>6.0000000000000002E-5</v>
      </c>
      <c r="K262" s="230">
        <f>G262*J262</f>
        <v>1.8000000000000001E-4</v>
      </c>
      <c r="L262" s="231">
        <v>0</v>
      </c>
      <c r="M262" s="230">
        <f>G262*L262</f>
        <v>0</v>
      </c>
      <c r="N262" s="232">
        <v>20</v>
      </c>
      <c r="O262" s="233">
        <v>16</v>
      </c>
      <c r="P262" s="234" t="s">
        <v>139</v>
      </c>
    </row>
    <row r="263" spans="1:19" s="239" customFormat="1" ht="11.25" customHeight="1">
      <c r="A263" s="235"/>
      <c r="B263" s="235"/>
      <c r="C263" s="235"/>
      <c r="D263" s="239" t="s">
        <v>20</v>
      </c>
      <c r="E263" s="240" t="s">
        <v>1206</v>
      </c>
      <c r="G263" s="241">
        <v>3</v>
      </c>
      <c r="P263" s="239">
        <v>2</v>
      </c>
      <c r="Q263" s="239" t="s">
        <v>78</v>
      </c>
      <c r="R263" s="239" t="s">
        <v>110</v>
      </c>
      <c r="S263" s="239" t="s">
        <v>86</v>
      </c>
    </row>
    <row r="264" spans="1:19" s="252" customFormat="1" ht="11.25" customHeight="1">
      <c r="A264" s="245">
        <v>201</v>
      </c>
      <c r="B264" s="245" t="s">
        <v>398</v>
      </c>
      <c r="C264" s="245" t="s">
        <v>822</v>
      </c>
      <c r="D264" s="246" t="s">
        <v>1229</v>
      </c>
      <c r="E264" s="247" t="s">
        <v>1230</v>
      </c>
      <c r="F264" s="245" t="s">
        <v>312</v>
      </c>
      <c r="G264" s="248">
        <v>3</v>
      </c>
      <c r="H264" s="248"/>
      <c r="I264" s="248">
        <f>ROUND(G264*H264,3)</f>
        <v>0</v>
      </c>
      <c r="J264" s="249">
        <v>6.9999999999999994E-5</v>
      </c>
      <c r="K264" s="248">
        <f>G264*J264</f>
        <v>2.0999999999999998E-4</v>
      </c>
      <c r="L264" s="249">
        <v>0</v>
      </c>
      <c r="M264" s="248">
        <f>G264*L264</f>
        <v>0</v>
      </c>
      <c r="N264" s="250">
        <v>20</v>
      </c>
      <c r="O264" s="251">
        <v>32</v>
      </c>
      <c r="P264" s="252" t="s">
        <v>139</v>
      </c>
    </row>
    <row r="265" spans="1:19" s="234" customFormat="1" ht="11.25" customHeight="1">
      <c r="A265" s="227">
        <v>202</v>
      </c>
      <c r="B265" s="227" t="s">
        <v>161</v>
      </c>
      <c r="C265" s="227" t="s">
        <v>954</v>
      </c>
      <c r="D265" s="228" t="s">
        <v>1231</v>
      </c>
      <c r="E265" s="229" t="s">
        <v>1232</v>
      </c>
      <c r="F265" s="227" t="s">
        <v>312</v>
      </c>
      <c r="G265" s="230">
        <v>8</v>
      </c>
      <c r="H265" s="230"/>
      <c r="I265" s="230">
        <f>ROUND(G265*H265,3)</f>
        <v>0</v>
      </c>
      <c r="J265" s="231">
        <v>1.0000000000000001E-5</v>
      </c>
      <c r="K265" s="230">
        <f>G265*J265</f>
        <v>8.0000000000000007E-5</v>
      </c>
      <c r="L265" s="231">
        <v>0</v>
      </c>
      <c r="M265" s="230">
        <f>G265*L265</f>
        <v>0</v>
      </c>
      <c r="N265" s="232">
        <v>20</v>
      </c>
      <c r="O265" s="233">
        <v>16</v>
      </c>
      <c r="P265" s="234" t="s">
        <v>139</v>
      </c>
    </row>
    <row r="266" spans="1:19" s="239" customFormat="1" ht="11.25" customHeight="1">
      <c r="A266" s="235"/>
      <c r="B266" s="235"/>
      <c r="C266" s="235"/>
      <c r="D266" s="239" t="s">
        <v>20</v>
      </c>
      <c r="E266" s="240" t="s">
        <v>1148</v>
      </c>
      <c r="G266" s="241">
        <v>8</v>
      </c>
      <c r="P266" s="239">
        <v>2</v>
      </c>
      <c r="Q266" s="239" t="s">
        <v>78</v>
      </c>
      <c r="R266" s="239" t="s">
        <v>110</v>
      </c>
      <c r="S266" s="239" t="s">
        <v>86</v>
      </c>
    </row>
    <row r="267" spans="1:19" s="252" customFormat="1" ht="11.25" customHeight="1">
      <c r="A267" s="245">
        <v>203</v>
      </c>
      <c r="B267" s="245" t="s">
        <v>398</v>
      </c>
      <c r="C267" s="245" t="s">
        <v>822</v>
      </c>
      <c r="D267" s="246" t="s">
        <v>1233</v>
      </c>
      <c r="E267" s="247" t="s">
        <v>1234</v>
      </c>
      <c r="F267" s="245" t="s">
        <v>312</v>
      </c>
      <c r="G267" s="248">
        <v>7</v>
      </c>
      <c r="H267" s="248"/>
      <c r="I267" s="248">
        <f>ROUND(G267*H267,3)</f>
        <v>0</v>
      </c>
      <c r="J267" s="249">
        <v>2.2000000000000001E-4</v>
      </c>
      <c r="K267" s="248">
        <f>G267*J267</f>
        <v>1.5400000000000001E-3</v>
      </c>
      <c r="L267" s="249">
        <v>0</v>
      </c>
      <c r="M267" s="248">
        <f>G267*L267</f>
        <v>0</v>
      </c>
      <c r="N267" s="250">
        <v>20</v>
      </c>
      <c r="O267" s="251">
        <v>32</v>
      </c>
      <c r="P267" s="252" t="s">
        <v>139</v>
      </c>
    </row>
    <row r="268" spans="1:19" s="239" customFormat="1" ht="11.25" customHeight="1">
      <c r="A268" s="235"/>
      <c r="B268" s="235"/>
      <c r="C268" s="235"/>
      <c r="D268" s="239" t="s">
        <v>20</v>
      </c>
      <c r="E268" s="240" t="s">
        <v>1235</v>
      </c>
      <c r="G268" s="241">
        <v>7</v>
      </c>
      <c r="P268" s="239">
        <v>2</v>
      </c>
      <c r="Q268" s="239" t="s">
        <v>78</v>
      </c>
      <c r="R268" s="239" t="s">
        <v>110</v>
      </c>
      <c r="S268" s="239" t="s">
        <v>86</v>
      </c>
    </row>
    <row r="269" spans="1:19" s="252" customFormat="1" ht="11.25" customHeight="1">
      <c r="A269" s="245">
        <v>204</v>
      </c>
      <c r="B269" s="245" t="s">
        <v>398</v>
      </c>
      <c r="C269" s="245" t="s">
        <v>822</v>
      </c>
      <c r="D269" s="246" t="s">
        <v>1236</v>
      </c>
      <c r="E269" s="247" t="s">
        <v>1237</v>
      </c>
      <c r="F269" s="245" t="s">
        <v>312</v>
      </c>
      <c r="G269" s="248">
        <v>1</v>
      </c>
      <c r="H269" s="248"/>
      <c r="I269" s="248">
        <f>ROUND(G269*H269,3)</f>
        <v>0</v>
      </c>
      <c r="J269" s="249">
        <v>1.5E-5</v>
      </c>
      <c r="K269" s="248">
        <f>G269*J269</f>
        <v>1.5E-5</v>
      </c>
      <c r="L269" s="249">
        <v>0</v>
      </c>
      <c r="M269" s="248">
        <f>G269*L269</f>
        <v>0</v>
      </c>
      <c r="N269" s="250">
        <v>20</v>
      </c>
      <c r="O269" s="251">
        <v>32</v>
      </c>
      <c r="P269" s="252" t="s">
        <v>139</v>
      </c>
    </row>
    <row r="270" spans="1:19" s="234" customFormat="1" ht="22.5" customHeight="1">
      <c r="A270" s="227">
        <v>205</v>
      </c>
      <c r="B270" s="227" t="s">
        <v>161</v>
      </c>
      <c r="C270" s="227" t="s">
        <v>954</v>
      </c>
      <c r="D270" s="228" t="s">
        <v>1238</v>
      </c>
      <c r="E270" s="229" t="s">
        <v>1239</v>
      </c>
      <c r="F270" s="227" t="s">
        <v>312</v>
      </c>
      <c r="G270" s="230">
        <v>2</v>
      </c>
      <c r="H270" s="230"/>
      <c r="I270" s="230">
        <f>ROUND(G270*H270,3)</f>
        <v>0</v>
      </c>
      <c r="J270" s="231">
        <v>1.0000000000000001E-5</v>
      </c>
      <c r="K270" s="230">
        <f>G270*J270</f>
        <v>2.0000000000000002E-5</v>
      </c>
      <c r="L270" s="231">
        <v>0</v>
      </c>
      <c r="M270" s="230">
        <f>G270*L270</f>
        <v>0</v>
      </c>
      <c r="N270" s="232">
        <v>20</v>
      </c>
      <c r="O270" s="233">
        <v>16</v>
      </c>
      <c r="P270" s="234" t="s">
        <v>139</v>
      </c>
    </row>
    <row r="271" spans="1:19" s="239" customFormat="1" ht="11.25" customHeight="1">
      <c r="A271" s="235"/>
      <c r="B271" s="235"/>
      <c r="C271" s="235"/>
      <c r="D271" s="239" t="s">
        <v>20</v>
      </c>
      <c r="E271" s="240" t="s">
        <v>882</v>
      </c>
      <c r="G271" s="241">
        <v>2</v>
      </c>
      <c r="P271" s="239">
        <v>2</v>
      </c>
      <c r="Q271" s="239" t="s">
        <v>78</v>
      </c>
      <c r="R271" s="239" t="s">
        <v>110</v>
      </c>
      <c r="S271" s="239" t="s">
        <v>86</v>
      </c>
    </row>
    <row r="272" spans="1:19" s="252" customFormat="1" ht="11.25" customHeight="1">
      <c r="A272" s="245">
        <v>206</v>
      </c>
      <c r="B272" s="245" t="s">
        <v>398</v>
      </c>
      <c r="C272" s="245" t="s">
        <v>822</v>
      </c>
      <c r="D272" s="246" t="s">
        <v>1240</v>
      </c>
      <c r="E272" s="247" t="s">
        <v>1241</v>
      </c>
      <c r="F272" s="245" t="s">
        <v>312</v>
      </c>
      <c r="G272" s="248">
        <v>2</v>
      </c>
      <c r="H272" s="248"/>
      <c r="I272" s="248">
        <f t="shared" ref="I272:I281" si="30">ROUND(G272*H272,3)</f>
        <v>0</v>
      </c>
      <c r="J272" s="249">
        <v>3.6000000000000002E-4</v>
      </c>
      <c r="K272" s="248">
        <f t="shared" ref="K272:K281" si="31">G272*J272</f>
        <v>7.2000000000000005E-4</v>
      </c>
      <c r="L272" s="249">
        <v>0</v>
      </c>
      <c r="M272" s="248">
        <f t="shared" ref="M272:M281" si="32">G272*L272</f>
        <v>0</v>
      </c>
      <c r="N272" s="250">
        <v>20</v>
      </c>
      <c r="O272" s="251">
        <v>32</v>
      </c>
      <c r="P272" s="252" t="s">
        <v>139</v>
      </c>
    </row>
    <row r="273" spans="1:16" s="234" customFormat="1" ht="22.5" customHeight="1">
      <c r="A273" s="227">
        <v>207</v>
      </c>
      <c r="B273" s="227" t="s">
        <v>161</v>
      </c>
      <c r="C273" s="227" t="s">
        <v>954</v>
      </c>
      <c r="D273" s="228" t="s">
        <v>1242</v>
      </c>
      <c r="E273" s="229" t="s">
        <v>1243</v>
      </c>
      <c r="F273" s="227" t="s">
        <v>312</v>
      </c>
      <c r="G273" s="230">
        <v>3</v>
      </c>
      <c r="H273" s="230"/>
      <c r="I273" s="230">
        <f t="shared" si="30"/>
        <v>0</v>
      </c>
      <c r="J273" s="231">
        <v>1.0000000000000001E-5</v>
      </c>
      <c r="K273" s="230">
        <f t="shared" si="31"/>
        <v>3.0000000000000004E-5</v>
      </c>
      <c r="L273" s="231">
        <v>0</v>
      </c>
      <c r="M273" s="230">
        <f t="shared" si="32"/>
        <v>0</v>
      </c>
      <c r="N273" s="232">
        <v>20</v>
      </c>
      <c r="O273" s="233">
        <v>16</v>
      </c>
      <c r="P273" s="234" t="s">
        <v>139</v>
      </c>
    </row>
    <row r="274" spans="1:16" s="252" customFormat="1" ht="22.5" customHeight="1">
      <c r="A274" s="245">
        <v>208</v>
      </c>
      <c r="B274" s="245" t="s">
        <v>398</v>
      </c>
      <c r="C274" s="245" t="s">
        <v>822</v>
      </c>
      <c r="D274" s="246" t="s">
        <v>1244</v>
      </c>
      <c r="E274" s="247" t="s">
        <v>1245</v>
      </c>
      <c r="F274" s="245" t="s">
        <v>312</v>
      </c>
      <c r="G274" s="248">
        <v>3</v>
      </c>
      <c r="H274" s="248"/>
      <c r="I274" s="248">
        <f t="shared" si="30"/>
        <v>0</v>
      </c>
      <c r="J274" s="249">
        <v>7.2999999999999996E-4</v>
      </c>
      <c r="K274" s="248">
        <f t="shared" si="31"/>
        <v>2.1900000000000001E-3</v>
      </c>
      <c r="L274" s="249">
        <v>0</v>
      </c>
      <c r="M274" s="248">
        <f t="shared" si="32"/>
        <v>0</v>
      </c>
      <c r="N274" s="250">
        <v>20</v>
      </c>
      <c r="O274" s="251">
        <v>32</v>
      </c>
      <c r="P274" s="252" t="s">
        <v>139</v>
      </c>
    </row>
    <row r="275" spans="1:16" s="234" customFormat="1" ht="11.25" customHeight="1">
      <c r="A275" s="227">
        <v>209</v>
      </c>
      <c r="B275" s="227" t="s">
        <v>161</v>
      </c>
      <c r="C275" s="227" t="s">
        <v>954</v>
      </c>
      <c r="D275" s="228" t="s">
        <v>1246</v>
      </c>
      <c r="E275" s="229" t="s">
        <v>1247</v>
      </c>
      <c r="F275" s="227" t="s">
        <v>312</v>
      </c>
      <c r="G275" s="230">
        <v>1</v>
      </c>
      <c r="H275" s="230"/>
      <c r="I275" s="230">
        <f t="shared" si="30"/>
        <v>0</v>
      </c>
      <c r="J275" s="231">
        <v>1.0000000000000001E-5</v>
      </c>
      <c r="K275" s="230">
        <f t="shared" si="31"/>
        <v>1.0000000000000001E-5</v>
      </c>
      <c r="L275" s="231">
        <v>0</v>
      </c>
      <c r="M275" s="230">
        <f t="shared" si="32"/>
        <v>0</v>
      </c>
      <c r="N275" s="232">
        <v>20</v>
      </c>
      <c r="O275" s="233">
        <v>16</v>
      </c>
      <c r="P275" s="234" t="s">
        <v>139</v>
      </c>
    </row>
    <row r="276" spans="1:16" s="252" customFormat="1" ht="11.25" customHeight="1">
      <c r="A276" s="245">
        <v>210</v>
      </c>
      <c r="B276" s="245" t="s">
        <v>398</v>
      </c>
      <c r="C276" s="245" t="s">
        <v>822</v>
      </c>
      <c r="D276" s="246" t="s">
        <v>1248</v>
      </c>
      <c r="E276" s="247" t="s">
        <v>1249</v>
      </c>
      <c r="F276" s="245" t="s">
        <v>312</v>
      </c>
      <c r="G276" s="248">
        <v>1</v>
      </c>
      <c r="H276" s="248"/>
      <c r="I276" s="248">
        <f t="shared" si="30"/>
        <v>0</v>
      </c>
      <c r="J276" s="249">
        <v>1.7700000000000001E-3</v>
      </c>
      <c r="K276" s="248">
        <f t="shared" si="31"/>
        <v>1.7700000000000001E-3</v>
      </c>
      <c r="L276" s="249">
        <v>0</v>
      </c>
      <c r="M276" s="248">
        <f t="shared" si="32"/>
        <v>0</v>
      </c>
      <c r="N276" s="250">
        <v>20</v>
      </c>
      <c r="O276" s="251">
        <v>32</v>
      </c>
      <c r="P276" s="252" t="s">
        <v>139</v>
      </c>
    </row>
    <row r="277" spans="1:16" s="234" customFormat="1" ht="22.5" customHeight="1">
      <c r="A277" s="227">
        <v>211</v>
      </c>
      <c r="B277" s="227" t="s">
        <v>161</v>
      </c>
      <c r="C277" s="227" t="s">
        <v>954</v>
      </c>
      <c r="D277" s="228" t="s">
        <v>1250</v>
      </c>
      <c r="E277" s="229" t="s">
        <v>1251</v>
      </c>
      <c r="F277" s="227" t="s">
        <v>312</v>
      </c>
      <c r="G277" s="230">
        <v>1</v>
      </c>
      <c r="H277" s="230"/>
      <c r="I277" s="230">
        <f t="shared" si="30"/>
        <v>0</v>
      </c>
      <c r="J277" s="231">
        <v>1.0000000000000001E-5</v>
      </c>
      <c r="K277" s="230">
        <f t="shared" si="31"/>
        <v>1.0000000000000001E-5</v>
      </c>
      <c r="L277" s="231">
        <v>0</v>
      </c>
      <c r="M277" s="230">
        <f t="shared" si="32"/>
        <v>0</v>
      </c>
      <c r="N277" s="232">
        <v>20</v>
      </c>
      <c r="O277" s="233">
        <v>16</v>
      </c>
      <c r="P277" s="234" t="s">
        <v>139</v>
      </c>
    </row>
    <row r="278" spans="1:16" s="252" customFormat="1" ht="22.5" customHeight="1">
      <c r="A278" s="245">
        <v>212</v>
      </c>
      <c r="B278" s="245" t="s">
        <v>398</v>
      </c>
      <c r="C278" s="245" t="s">
        <v>822</v>
      </c>
      <c r="D278" s="246" t="s">
        <v>1252</v>
      </c>
      <c r="E278" s="247" t="s">
        <v>1253</v>
      </c>
      <c r="F278" s="245" t="s">
        <v>312</v>
      </c>
      <c r="G278" s="248">
        <v>1</v>
      </c>
      <c r="H278" s="248"/>
      <c r="I278" s="248">
        <f t="shared" si="30"/>
        <v>0</v>
      </c>
      <c r="J278" s="249">
        <v>2.3000000000000001E-4</v>
      </c>
      <c r="K278" s="248">
        <f t="shared" si="31"/>
        <v>2.3000000000000001E-4</v>
      </c>
      <c r="L278" s="249">
        <v>0</v>
      </c>
      <c r="M278" s="248">
        <f t="shared" si="32"/>
        <v>0</v>
      </c>
      <c r="N278" s="250">
        <v>20</v>
      </c>
      <c r="O278" s="251">
        <v>32</v>
      </c>
      <c r="P278" s="252" t="s">
        <v>139</v>
      </c>
    </row>
    <row r="279" spans="1:16" s="234" customFormat="1" ht="11.25" customHeight="1">
      <c r="A279" s="227">
        <v>213</v>
      </c>
      <c r="B279" s="227" t="s">
        <v>161</v>
      </c>
      <c r="C279" s="227" t="s">
        <v>954</v>
      </c>
      <c r="D279" s="228" t="s">
        <v>1254</v>
      </c>
      <c r="E279" s="229" t="s">
        <v>1255</v>
      </c>
      <c r="F279" s="227" t="s">
        <v>312</v>
      </c>
      <c r="G279" s="230">
        <v>10</v>
      </c>
      <c r="H279" s="230"/>
      <c r="I279" s="230">
        <f t="shared" si="30"/>
        <v>0</v>
      </c>
      <c r="J279" s="231">
        <v>0</v>
      </c>
      <c r="K279" s="230">
        <f t="shared" si="31"/>
        <v>0</v>
      </c>
      <c r="L279" s="231">
        <v>0</v>
      </c>
      <c r="M279" s="230">
        <f t="shared" si="32"/>
        <v>0</v>
      </c>
      <c r="N279" s="232">
        <v>20</v>
      </c>
      <c r="O279" s="233">
        <v>16</v>
      </c>
      <c r="P279" s="234" t="s">
        <v>139</v>
      </c>
    </row>
    <row r="280" spans="1:16" s="252" customFormat="1" ht="11.25" customHeight="1">
      <c r="A280" s="245">
        <v>214</v>
      </c>
      <c r="B280" s="245" t="s">
        <v>398</v>
      </c>
      <c r="C280" s="245" t="s">
        <v>822</v>
      </c>
      <c r="D280" s="246" t="s">
        <v>1256</v>
      </c>
      <c r="E280" s="247" t="s">
        <v>1257</v>
      </c>
      <c r="F280" s="245" t="s">
        <v>312</v>
      </c>
      <c r="G280" s="248">
        <v>10</v>
      </c>
      <c r="H280" s="248"/>
      <c r="I280" s="248">
        <f t="shared" si="30"/>
        <v>0</v>
      </c>
      <c r="J280" s="249">
        <v>3.0000000000000001E-3</v>
      </c>
      <c r="K280" s="248">
        <f t="shared" si="31"/>
        <v>0.03</v>
      </c>
      <c r="L280" s="249">
        <v>0</v>
      </c>
      <c r="M280" s="248">
        <f t="shared" si="32"/>
        <v>0</v>
      </c>
      <c r="N280" s="250">
        <v>20</v>
      </c>
      <c r="O280" s="251">
        <v>32</v>
      </c>
      <c r="P280" s="252" t="s">
        <v>139</v>
      </c>
    </row>
    <row r="281" spans="1:16" s="234" customFormat="1" ht="11.25" customHeight="1">
      <c r="A281" s="227">
        <v>215</v>
      </c>
      <c r="B281" s="227" t="s">
        <v>161</v>
      </c>
      <c r="C281" s="227" t="s">
        <v>954</v>
      </c>
      <c r="D281" s="228" t="s">
        <v>1258</v>
      </c>
      <c r="E281" s="229" t="s">
        <v>1259</v>
      </c>
      <c r="F281" s="227" t="s">
        <v>414</v>
      </c>
      <c r="G281" s="230">
        <v>78.421000000000006</v>
      </c>
      <c r="H281" s="230"/>
      <c r="I281" s="230">
        <f t="shared" si="30"/>
        <v>0</v>
      </c>
      <c r="J281" s="231">
        <v>0</v>
      </c>
      <c r="K281" s="230">
        <f t="shared" si="31"/>
        <v>0</v>
      </c>
      <c r="L281" s="231">
        <v>0</v>
      </c>
      <c r="M281" s="230">
        <f t="shared" si="32"/>
        <v>0</v>
      </c>
      <c r="N281" s="232">
        <v>20</v>
      </c>
      <c r="O281" s="233">
        <v>16</v>
      </c>
      <c r="P281" s="234" t="s">
        <v>139</v>
      </c>
    </row>
    <row r="282" spans="1:16" s="224" customFormat="1" ht="11.25" customHeight="1">
      <c r="B282" s="225" t="s">
        <v>77</v>
      </c>
      <c r="D282" s="224" t="s">
        <v>1260</v>
      </c>
      <c r="E282" s="224" t="s">
        <v>1261</v>
      </c>
      <c r="I282" s="226">
        <f>SUM(I283:I285)</f>
        <v>0</v>
      </c>
      <c r="K282" s="226">
        <f>SUM(K283:K285)</f>
        <v>0.3175</v>
      </c>
      <c r="M282" s="226">
        <f>SUM(M283:M285)</f>
        <v>0</v>
      </c>
      <c r="P282" s="224" t="s">
        <v>86</v>
      </c>
    </row>
    <row r="283" spans="1:16" s="234" customFormat="1" ht="22.5" customHeight="1">
      <c r="A283" s="227">
        <v>216</v>
      </c>
      <c r="B283" s="227" t="s">
        <v>161</v>
      </c>
      <c r="C283" s="227" t="s">
        <v>1260</v>
      </c>
      <c r="D283" s="228" t="s">
        <v>1262</v>
      </c>
      <c r="E283" s="229" t="s">
        <v>1263</v>
      </c>
      <c r="F283" s="227" t="s">
        <v>427</v>
      </c>
      <c r="G283" s="230">
        <v>50</v>
      </c>
      <c r="H283" s="230"/>
      <c r="I283" s="230">
        <f>ROUND(G283*H283,3)</f>
        <v>0</v>
      </c>
      <c r="J283" s="231">
        <v>8.0000000000000007E-5</v>
      </c>
      <c r="K283" s="230">
        <f>G283*J283</f>
        <v>4.0000000000000001E-3</v>
      </c>
      <c r="L283" s="231">
        <v>0</v>
      </c>
      <c r="M283" s="230">
        <f>G283*L283</f>
        <v>0</v>
      </c>
      <c r="N283" s="232">
        <v>20</v>
      </c>
      <c r="O283" s="233">
        <v>16</v>
      </c>
      <c r="P283" s="234" t="s">
        <v>139</v>
      </c>
    </row>
    <row r="284" spans="1:16" s="252" customFormat="1" ht="11.25" customHeight="1">
      <c r="A284" s="245">
        <v>217</v>
      </c>
      <c r="B284" s="245" t="s">
        <v>398</v>
      </c>
      <c r="C284" s="245" t="s">
        <v>822</v>
      </c>
      <c r="D284" s="246" t="s">
        <v>1264</v>
      </c>
      <c r="E284" s="247" t="s">
        <v>1265</v>
      </c>
      <c r="F284" s="245" t="s">
        <v>427</v>
      </c>
      <c r="G284" s="248">
        <v>50</v>
      </c>
      <c r="H284" s="248"/>
      <c r="I284" s="248">
        <f>ROUND(G284*H284,3)</f>
        <v>0</v>
      </c>
      <c r="J284" s="249">
        <v>6.2700000000000004E-3</v>
      </c>
      <c r="K284" s="248">
        <f>G284*J284</f>
        <v>0.3135</v>
      </c>
      <c r="L284" s="249">
        <v>0</v>
      </c>
      <c r="M284" s="248">
        <f>G284*L284</f>
        <v>0</v>
      </c>
      <c r="N284" s="250">
        <v>20</v>
      </c>
      <c r="O284" s="251">
        <v>32</v>
      </c>
      <c r="P284" s="252" t="s">
        <v>139</v>
      </c>
    </row>
    <row r="285" spans="1:16" s="234" customFormat="1" ht="22.5" customHeight="1">
      <c r="A285" s="227">
        <v>218</v>
      </c>
      <c r="B285" s="227" t="s">
        <v>161</v>
      </c>
      <c r="C285" s="227" t="s">
        <v>1260</v>
      </c>
      <c r="D285" s="228" t="s">
        <v>1266</v>
      </c>
      <c r="E285" s="229" t="s">
        <v>1267</v>
      </c>
      <c r="F285" s="227" t="s">
        <v>414</v>
      </c>
      <c r="G285" s="230">
        <v>4.0039999999999996</v>
      </c>
      <c r="H285" s="230"/>
      <c r="I285" s="230">
        <f>ROUND(G285*H285,3)</f>
        <v>0</v>
      </c>
      <c r="J285" s="231">
        <v>0</v>
      </c>
      <c r="K285" s="230">
        <f>G285*J285</f>
        <v>0</v>
      </c>
      <c r="L285" s="231">
        <v>0</v>
      </c>
      <c r="M285" s="230">
        <f>G285*L285</f>
        <v>0</v>
      </c>
      <c r="N285" s="232">
        <v>20</v>
      </c>
      <c r="O285" s="233">
        <v>16</v>
      </c>
      <c r="P285" s="234" t="s">
        <v>139</v>
      </c>
    </row>
    <row r="286" spans="1:16" s="255" customFormat="1">
      <c r="E286" s="255" t="s">
        <v>1268</v>
      </c>
      <c r="I286" s="256">
        <f>I14+I96</f>
        <v>0</v>
      </c>
      <c r="K286" s="256">
        <f>K14+K96</f>
        <v>244.60110813</v>
      </c>
      <c r="M286" s="256">
        <f>M14+M96</f>
        <v>1.91368</v>
      </c>
    </row>
  </sheetData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7"/>
  <sheetViews>
    <sheetView workbookViewId="0">
      <selection activeCell="AE14" sqref="AE14"/>
    </sheetView>
  </sheetViews>
  <sheetFormatPr defaultRowHeight="12.75"/>
  <cols>
    <col min="1" max="1" width="4.83203125" style="285" customWidth="1"/>
    <col min="2" max="2" width="5.83203125" style="268" customWidth="1"/>
    <col min="3" max="3" width="15.1640625" style="269" customWidth="1"/>
    <col min="4" max="4" width="43.33203125" style="258" customWidth="1"/>
    <col min="5" max="5" width="12.5" style="261" customWidth="1"/>
    <col min="6" max="6" width="6.1640625" style="258" customWidth="1"/>
    <col min="7" max="7" width="9.5" style="259" customWidth="1"/>
    <col min="8" max="9" width="11.33203125" style="259" hidden="1" customWidth="1"/>
    <col min="10" max="10" width="12.5" style="259" customWidth="1"/>
    <col min="11" max="11" width="8.6640625" style="260" hidden="1" customWidth="1"/>
    <col min="12" max="12" width="9.6640625" style="260" hidden="1" customWidth="1"/>
    <col min="13" max="13" width="10.6640625" style="261" hidden="1" customWidth="1"/>
    <col min="14" max="14" width="8.1640625" style="261" hidden="1" customWidth="1"/>
    <col min="15" max="15" width="4.1640625" style="258" customWidth="1"/>
    <col min="16" max="16" width="14.83203125" style="258" hidden="1" customWidth="1"/>
    <col min="17" max="19" width="15.5" style="261" hidden="1" customWidth="1"/>
    <col min="20" max="20" width="12.33203125" style="284" hidden="1" customWidth="1"/>
    <col min="21" max="21" width="12" style="284" hidden="1" customWidth="1"/>
    <col min="22" max="22" width="6.6640625" style="284" hidden="1" customWidth="1"/>
    <col min="23" max="23" width="9.33203125" style="286"/>
    <col min="24" max="250" width="9.33203125" style="258"/>
    <col min="251" max="251" width="4.83203125" style="258" customWidth="1"/>
    <col min="252" max="252" width="5.83203125" style="258" customWidth="1"/>
    <col min="253" max="253" width="15.1640625" style="258" customWidth="1"/>
    <col min="254" max="254" width="43.33203125" style="258" customWidth="1"/>
    <col min="255" max="255" width="12.5" style="258" customWidth="1"/>
    <col min="256" max="256" width="6.1640625" style="258" customWidth="1"/>
    <col min="257" max="257" width="9.5" style="258" customWidth="1"/>
    <col min="258" max="259" width="0" style="258" hidden="1" customWidth="1"/>
    <col min="260" max="260" width="12.5" style="258" customWidth="1"/>
    <col min="261" max="264" width="0" style="258" hidden="1" customWidth="1"/>
    <col min="265" max="265" width="4.1640625" style="258" customWidth="1"/>
    <col min="266" max="272" width="0" style="258" hidden="1" customWidth="1"/>
    <col min="273" max="273" width="9.33203125" style="258"/>
    <col min="274" max="274" width="7.6640625" style="258" customWidth="1"/>
    <col min="275" max="275" width="28.5" style="258" customWidth="1"/>
    <col min="276" max="276" width="5" style="258" customWidth="1"/>
    <col min="277" max="277" width="9.6640625" style="258" customWidth="1"/>
    <col min="278" max="278" width="10.1640625" style="258" customWidth="1"/>
    <col min="279" max="506" width="9.33203125" style="258"/>
    <col min="507" max="507" width="4.83203125" style="258" customWidth="1"/>
    <col min="508" max="508" width="5.83203125" style="258" customWidth="1"/>
    <col min="509" max="509" width="15.1640625" style="258" customWidth="1"/>
    <col min="510" max="510" width="43.33203125" style="258" customWidth="1"/>
    <col min="511" max="511" width="12.5" style="258" customWidth="1"/>
    <col min="512" max="512" width="6.1640625" style="258" customWidth="1"/>
    <col min="513" max="513" width="9.5" style="258" customWidth="1"/>
    <col min="514" max="515" width="0" style="258" hidden="1" customWidth="1"/>
    <col min="516" max="516" width="12.5" style="258" customWidth="1"/>
    <col min="517" max="520" width="0" style="258" hidden="1" customWidth="1"/>
    <col min="521" max="521" width="4.1640625" style="258" customWidth="1"/>
    <col min="522" max="528" width="0" style="258" hidden="1" customWidth="1"/>
    <col min="529" max="529" width="9.33203125" style="258"/>
    <col min="530" max="530" width="7.6640625" style="258" customWidth="1"/>
    <col min="531" max="531" width="28.5" style="258" customWidth="1"/>
    <col min="532" max="532" width="5" style="258" customWidth="1"/>
    <col min="533" max="533" width="9.6640625" style="258" customWidth="1"/>
    <col min="534" max="534" width="10.1640625" style="258" customWidth="1"/>
    <col min="535" max="762" width="9.33203125" style="258"/>
    <col min="763" max="763" width="4.83203125" style="258" customWidth="1"/>
    <col min="764" max="764" width="5.83203125" style="258" customWidth="1"/>
    <col min="765" max="765" width="15.1640625" style="258" customWidth="1"/>
    <col min="766" max="766" width="43.33203125" style="258" customWidth="1"/>
    <col min="767" max="767" width="12.5" style="258" customWidth="1"/>
    <col min="768" max="768" width="6.1640625" style="258" customWidth="1"/>
    <col min="769" max="769" width="9.5" style="258" customWidth="1"/>
    <col min="770" max="771" width="0" style="258" hidden="1" customWidth="1"/>
    <col min="772" max="772" width="12.5" style="258" customWidth="1"/>
    <col min="773" max="776" width="0" style="258" hidden="1" customWidth="1"/>
    <col min="777" max="777" width="4.1640625" style="258" customWidth="1"/>
    <col min="778" max="784" width="0" style="258" hidden="1" customWidth="1"/>
    <col min="785" max="785" width="9.33203125" style="258"/>
    <col min="786" max="786" width="7.6640625" style="258" customWidth="1"/>
    <col min="787" max="787" width="28.5" style="258" customWidth="1"/>
    <col min="788" max="788" width="5" style="258" customWidth="1"/>
    <col min="789" max="789" width="9.6640625" style="258" customWidth="1"/>
    <col min="790" max="790" width="10.1640625" style="258" customWidth="1"/>
    <col min="791" max="1018" width="9.33203125" style="258"/>
    <col min="1019" max="1019" width="4.83203125" style="258" customWidth="1"/>
    <col min="1020" max="1020" width="5.83203125" style="258" customWidth="1"/>
    <col min="1021" max="1021" width="15.1640625" style="258" customWidth="1"/>
    <col min="1022" max="1022" width="43.33203125" style="258" customWidth="1"/>
    <col min="1023" max="1023" width="12.5" style="258" customWidth="1"/>
    <col min="1024" max="1024" width="6.1640625" style="258" customWidth="1"/>
    <col min="1025" max="1025" width="9.5" style="258" customWidth="1"/>
    <col min="1026" max="1027" width="0" style="258" hidden="1" customWidth="1"/>
    <col min="1028" max="1028" width="12.5" style="258" customWidth="1"/>
    <col min="1029" max="1032" width="0" style="258" hidden="1" customWidth="1"/>
    <col min="1033" max="1033" width="4.1640625" style="258" customWidth="1"/>
    <col min="1034" max="1040" width="0" style="258" hidden="1" customWidth="1"/>
    <col min="1041" max="1041" width="9.33203125" style="258"/>
    <col min="1042" max="1042" width="7.6640625" style="258" customWidth="1"/>
    <col min="1043" max="1043" width="28.5" style="258" customWidth="1"/>
    <col min="1044" max="1044" width="5" style="258" customWidth="1"/>
    <col min="1045" max="1045" width="9.6640625" style="258" customWidth="1"/>
    <col min="1046" max="1046" width="10.1640625" style="258" customWidth="1"/>
    <col min="1047" max="1274" width="9.33203125" style="258"/>
    <col min="1275" max="1275" width="4.83203125" style="258" customWidth="1"/>
    <col min="1276" max="1276" width="5.83203125" style="258" customWidth="1"/>
    <col min="1277" max="1277" width="15.1640625" style="258" customWidth="1"/>
    <col min="1278" max="1278" width="43.33203125" style="258" customWidth="1"/>
    <col min="1279" max="1279" width="12.5" style="258" customWidth="1"/>
    <col min="1280" max="1280" width="6.1640625" style="258" customWidth="1"/>
    <col min="1281" max="1281" width="9.5" style="258" customWidth="1"/>
    <col min="1282" max="1283" width="0" style="258" hidden="1" customWidth="1"/>
    <col min="1284" max="1284" width="12.5" style="258" customWidth="1"/>
    <col min="1285" max="1288" width="0" style="258" hidden="1" customWidth="1"/>
    <col min="1289" max="1289" width="4.1640625" style="258" customWidth="1"/>
    <col min="1290" max="1296" width="0" style="258" hidden="1" customWidth="1"/>
    <col min="1297" max="1297" width="9.33203125" style="258"/>
    <col min="1298" max="1298" width="7.6640625" style="258" customWidth="1"/>
    <col min="1299" max="1299" width="28.5" style="258" customWidth="1"/>
    <col min="1300" max="1300" width="5" style="258" customWidth="1"/>
    <col min="1301" max="1301" width="9.6640625" style="258" customWidth="1"/>
    <col min="1302" max="1302" width="10.1640625" style="258" customWidth="1"/>
    <col min="1303" max="1530" width="9.33203125" style="258"/>
    <col min="1531" max="1531" width="4.83203125" style="258" customWidth="1"/>
    <col min="1532" max="1532" width="5.83203125" style="258" customWidth="1"/>
    <col min="1533" max="1533" width="15.1640625" style="258" customWidth="1"/>
    <col min="1534" max="1534" width="43.33203125" style="258" customWidth="1"/>
    <col min="1535" max="1535" width="12.5" style="258" customWidth="1"/>
    <col min="1536" max="1536" width="6.1640625" style="258" customWidth="1"/>
    <col min="1537" max="1537" width="9.5" style="258" customWidth="1"/>
    <col min="1538" max="1539" width="0" style="258" hidden="1" customWidth="1"/>
    <col min="1540" max="1540" width="12.5" style="258" customWidth="1"/>
    <col min="1541" max="1544" width="0" style="258" hidden="1" customWidth="1"/>
    <col min="1545" max="1545" width="4.1640625" style="258" customWidth="1"/>
    <col min="1546" max="1552" width="0" style="258" hidden="1" customWidth="1"/>
    <col min="1553" max="1553" width="9.33203125" style="258"/>
    <col min="1554" max="1554" width="7.6640625" style="258" customWidth="1"/>
    <col min="1555" max="1555" width="28.5" style="258" customWidth="1"/>
    <col min="1556" max="1556" width="5" style="258" customWidth="1"/>
    <col min="1557" max="1557" width="9.6640625" style="258" customWidth="1"/>
    <col min="1558" max="1558" width="10.1640625" style="258" customWidth="1"/>
    <col min="1559" max="1786" width="9.33203125" style="258"/>
    <col min="1787" max="1787" width="4.83203125" style="258" customWidth="1"/>
    <col min="1788" max="1788" width="5.83203125" style="258" customWidth="1"/>
    <col min="1789" max="1789" width="15.1640625" style="258" customWidth="1"/>
    <col min="1790" max="1790" width="43.33203125" style="258" customWidth="1"/>
    <col min="1791" max="1791" width="12.5" style="258" customWidth="1"/>
    <col min="1792" max="1792" width="6.1640625" style="258" customWidth="1"/>
    <col min="1793" max="1793" width="9.5" style="258" customWidth="1"/>
    <col min="1794" max="1795" width="0" style="258" hidden="1" customWidth="1"/>
    <col min="1796" max="1796" width="12.5" style="258" customWidth="1"/>
    <col min="1797" max="1800" width="0" style="258" hidden="1" customWidth="1"/>
    <col min="1801" max="1801" width="4.1640625" style="258" customWidth="1"/>
    <col min="1802" max="1808" width="0" style="258" hidden="1" customWidth="1"/>
    <col min="1809" max="1809" width="9.33203125" style="258"/>
    <col min="1810" max="1810" width="7.6640625" style="258" customWidth="1"/>
    <col min="1811" max="1811" width="28.5" style="258" customWidth="1"/>
    <col min="1812" max="1812" width="5" style="258" customWidth="1"/>
    <col min="1813" max="1813" width="9.6640625" style="258" customWidth="1"/>
    <col min="1814" max="1814" width="10.1640625" style="258" customWidth="1"/>
    <col min="1815" max="2042" width="9.33203125" style="258"/>
    <col min="2043" max="2043" width="4.83203125" style="258" customWidth="1"/>
    <col min="2044" max="2044" width="5.83203125" style="258" customWidth="1"/>
    <col min="2045" max="2045" width="15.1640625" style="258" customWidth="1"/>
    <col min="2046" max="2046" width="43.33203125" style="258" customWidth="1"/>
    <col min="2047" max="2047" width="12.5" style="258" customWidth="1"/>
    <col min="2048" max="2048" width="6.1640625" style="258" customWidth="1"/>
    <col min="2049" max="2049" width="9.5" style="258" customWidth="1"/>
    <col min="2050" max="2051" width="0" style="258" hidden="1" customWidth="1"/>
    <col min="2052" max="2052" width="12.5" style="258" customWidth="1"/>
    <col min="2053" max="2056" width="0" style="258" hidden="1" customWidth="1"/>
    <col min="2057" max="2057" width="4.1640625" style="258" customWidth="1"/>
    <col min="2058" max="2064" width="0" style="258" hidden="1" customWidth="1"/>
    <col min="2065" max="2065" width="9.33203125" style="258"/>
    <col min="2066" max="2066" width="7.6640625" style="258" customWidth="1"/>
    <col min="2067" max="2067" width="28.5" style="258" customWidth="1"/>
    <col min="2068" max="2068" width="5" style="258" customWidth="1"/>
    <col min="2069" max="2069" width="9.6640625" style="258" customWidth="1"/>
    <col min="2070" max="2070" width="10.1640625" style="258" customWidth="1"/>
    <col min="2071" max="2298" width="9.33203125" style="258"/>
    <col min="2299" max="2299" width="4.83203125" style="258" customWidth="1"/>
    <col min="2300" max="2300" width="5.83203125" style="258" customWidth="1"/>
    <col min="2301" max="2301" width="15.1640625" style="258" customWidth="1"/>
    <col min="2302" max="2302" width="43.33203125" style="258" customWidth="1"/>
    <col min="2303" max="2303" width="12.5" style="258" customWidth="1"/>
    <col min="2304" max="2304" width="6.1640625" style="258" customWidth="1"/>
    <col min="2305" max="2305" width="9.5" style="258" customWidth="1"/>
    <col min="2306" max="2307" width="0" style="258" hidden="1" customWidth="1"/>
    <col min="2308" max="2308" width="12.5" style="258" customWidth="1"/>
    <col min="2309" max="2312" width="0" style="258" hidden="1" customWidth="1"/>
    <col min="2313" max="2313" width="4.1640625" style="258" customWidth="1"/>
    <col min="2314" max="2320" width="0" style="258" hidden="1" customWidth="1"/>
    <col min="2321" max="2321" width="9.33203125" style="258"/>
    <col min="2322" max="2322" width="7.6640625" style="258" customWidth="1"/>
    <col min="2323" max="2323" width="28.5" style="258" customWidth="1"/>
    <col min="2324" max="2324" width="5" style="258" customWidth="1"/>
    <col min="2325" max="2325" width="9.6640625" style="258" customWidth="1"/>
    <col min="2326" max="2326" width="10.1640625" style="258" customWidth="1"/>
    <col min="2327" max="2554" width="9.33203125" style="258"/>
    <col min="2555" max="2555" width="4.83203125" style="258" customWidth="1"/>
    <col min="2556" max="2556" width="5.83203125" style="258" customWidth="1"/>
    <col min="2557" max="2557" width="15.1640625" style="258" customWidth="1"/>
    <col min="2558" max="2558" width="43.33203125" style="258" customWidth="1"/>
    <col min="2559" max="2559" width="12.5" style="258" customWidth="1"/>
    <col min="2560" max="2560" width="6.1640625" style="258" customWidth="1"/>
    <col min="2561" max="2561" width="9.5" style="258" customWidth="1"/>
    <col min="2562" max="2563" width="0" style="258" hidden="1" customWidth="1"/>
    <col min="2564" max="2564" width="12.5" style="258" customWidth="1"/>
    <col min="2565" max="2568" width="0" style="258" hidden="1" customWidth="1"/>
    <col min="2569" max="2569" width="4.1640625" style="258" customWidth="1"/>
    <col min="2570" max="2576" width="0" style="258" hidden="1" customWidth="1"/>
    <col min="2577" max="2577" width="9.33203125" style="258"/>
    <col min="2578" max="2578" width="7.6640625" style="258" customWidth="1"/>
    <col min="2579" max="2579" width="28.5" style="258" customWidth="1"/>
    <col min="2580" max="2580" width="5" style="258" customWidth="1"/>
    <col min="2581" max="2581" width="9.6640625" style="258" customWidth="1"/>
    <col min="2582" max="2582" width="10.1640625" style="258" customWidth="1"/>
    <col min="2583" max="2810" width="9.33203125" style="258"/>
    <col min="2811" max="2811" width="4.83203125" style="258" customWidth="1"/>
    <col min="2812" max="2812" width="5.83203125" style="258" customWidth="1"/>
    <col min="2813" max="2813" width="15.1640625" style="258" customWidth="1"/>
    <col min="2814" max="2814" width="43.33203125" style="258" customWidth="1"/>
    <col min="2815" max="2815" width="12.5" style="258" customWidth="1"/>
    <col min="2816" max="2816" width="6.1640625" style="258" customWidth="1"/>
    <col min="2817" max="2817" width="9.5" style="258" customWidth="1"/>
    <col min="2818" max="2819" width="0" style="258" hidden="1" customWidth="1"/>
    <col min="2820" max="2820" width="12.5" style="258" customWidth="1"/>
    <col min="2821" max="2824" width="0" style="258" hidden="1" customWidth="1"/>
    <col min="2825" max="2825" width="4.1640625" style="258" customWidth="1"/>
    <col min="2826" max="2832" width="0" style="258" hidden="1" customWidth="1"/>
    <col min="2833" max="2833" width="9.33203125" style="258"/>
    <col min="2834" max="2834" width="7.6640625" style="258" customWidth="1"/>
    <col min="2835" max="2835" width="28.5" style="258" customWidth="1"/>
    <col min="2836" max="2836" width="5" style="258" customWidth="1"/>
    <col min="2837" max="2837" width="9.6640625" style="258" customWidth="1"/>
    <col min="2838" max="2838" width="10.1640625" style="258" customWidth="1"/>
    <col min="2839" max="3066" width="9.33203125" style="258"/>
    <col min="3067" max="3067" width="4.83203125" style="258" customWidth="1"/>
    <col min="3068" max="3068" width="5.83203125" style="258" customWidth="1"/>
    <col min="3069" max="3069" width="15.1640625" style="258" customWidth="1"/>
    <col min="3070" max="3070" width="43.33203125" style="258" customWidth="1"/>
    <col min="3071" max="3071" width="12.5" style="258" customWidth="1"/>
    <col min="3072" max="3072" width="6.1640625" style="258" customWidth="1"/>
    <col min="3073" max="3073" width="9.5" style="258" customWidth="1"/>
    <col min="3074" max="3075" width="0" style="258" hidden="1" customWidth="1"/>
    <col min="3076" max="3076" width="12.5" style="258" customWidth="1"/>
    <col min="3077" max="3080" width="0" style="258" hidden="1" customWidth="1"/>
    <col min="3081" max="3081" width="4.1640625" style="258" customWidth="1"/>
    <col min="3082" max="3088" width="0" style="258" hidden="1" customWidth="1"/>
    <col min="3089" max="3089" width="9.33203125" style="258"/>
    <col min="3090" max="3090" width="7.6640625" style="258" customWidth="1"/>
    <col min="3091" max="3091" width="28.5" style="258" customWidth="1"/>
    <col min="3092" max="3092" width="5" style="258" customWidth="1"/>
    <col min="3093" max="3093" width="9.6640625" style="258" customWidth="1"/>
    <col min="3094" max="3094" width="10.1640625" style="258" customWidth="1"/>
    <col min="3095" max="3322" width="9.33203125" style="258"/>
    <col min="3323" max="3323" width="4.83203125" style="258" customWidth="1"/>
    <col min="3324" max="3324" width="5.83203125" style="258" customWidth="1"/>
    <col min="3325" max="3325" width="15.1640625" style="258" customWidth="1"/>
    <col min="3326" max="3326" width="43.33203125" style="258" customWidth="1"/>
    <col min="3327" max="3327" width="12.5" style="258" customWidth="1"/>
    <col min="3328" max="3328" width="6.1640625" style="258" customWidth="1"/>
    <col min="3329" max="3329" width="9.5" style="258" customWidth="1"/>
    <col min="3330" max="3331" width="0" style="258" hidden="1" customWidth="1"/>
    <col min="3332" max="3332" width="12.5" style="258" customWidth="1"/>
    <col min="3333" max="3336" width="0" style="258" hidden="1" customWidth="1"/>
    <col min="3337" max="3337" width="4.1640625" style="258" customWidth="1"/>
    <col min="3338" max="3344" width="0" style="258" hidden="1" customWidth="1"/>
    <col min="3345" max="3345" width="9.33203125" style="258"/>
    <col min="3346" max="3346" width="7.6640625" style="258" customWidth="1"/>
    <col min="3347" max="3347" width="28.5" style="258" customWidth="1"/>
    <col min="3348" max="3348" width="5" style="258" customWidth="1"/>
    <col min="3349" max="3349" width="9.6640625" style="258" customWidth="1"/>
    <col min="3350" max="3350" width="10.1640625" style="258" customWidth="1"/>
    <col min="3351" max="3578" width="9.33203125" style="258"/>
    <col min="3579" max="3579" width="4.83203125" style="258" customWidth="1"/>
    <col min="3580" max="3580" width="5.83203125" style="258" customWidth="1"/>
    <col min="3581" max="3581" width="15.1640625" style="258" customWidth="1"/>
    <col min="3582" max="3582" width="43.33203125" style="258" customWidth="1"/>
    <col min="3583" max="3583" width="12.5" style="258" customWidth="1"/>
    <col min="3584" max="3584" width="6.1640625" style="258" customWidth="1"/>
    <col min="3585" max="3585" width="9.5" style="258" customWidth="1"/>
    <col min="3586" max="3587" width="0" style="258" hidden="1" customWidth="1"/>
    <col min="3588" max="3588" width="12.5" style="258" customWidth="1"/>
    <col min="3589" max="3592" width="0" style="258" hidden="1" customWidth="1"/>
    <col min="3593" max="3593" width="4.1640625" style="258" customWidth="1"/>
    <col min="3594" max="3600" width="0" style="258" hidden="1" customWidth="1"/>
    <col min="3601" max="3601" width="9.33203125" style="258"/>
    <col min="3602" max="3602" width="7.6640625" style="258" customWidth="1"/>
    <col min="3603" max="3603" width="28.5" style="258" customWidth="1"/>
    <col min="3604" max="3604" width="5" style="258" customWidth="1"/>
    <col min="3605" max="3605" width="9.6640625" style="258" customWidth="1"/>
    <col min="3606" max="3606" width="10.1640625" style="258" customWidth="1"/>
    <col min="3607" max="3834" width="9.33203125" style="258"/>
    <col min="3835" max="3835" width="4.83203125" style="258" customWidth="1"/>
    <col min="3836" max="3836" width="5.83203125" style="258" customWidth="1"/>
    <col min="3837" max="3837" width="15.1640625" style="258" customWidth="1"/>
    <col min="3838" max="3838" width="43.33203125" style="258" customWidth="1"/>
    <col min="3839" max="3839" width="12.5" style="258" customWidth="1"/>
    <col min="3840" max="3840" width="6.1640625" style="258" customWidth="1"/>
    <col min="3841" max="3841" width="9.5" style="258" customWidth="1"/>
    <col min="3842" max="3843" width="0" style="258" hidden="1" customWidth="1"/>
    <col min="3844" max="3844" width="12.5" style="258" customWidth="1"/>
    <col min="3845" max="3848" width="0" style="258" hidden="1" customWidth="1"/>
    <col min="3849" max="3849" width="4.1640625" style="258" customWidth="1"/>
    <col min="3850" max="3856" width="0" style="258" hidden="1" customWidth="1"/>
    <col min="3857" max="3857" width="9.33203125" style="258"/>
    <col min="3858" max="3858" width="7.6640625" style="258" customWidth="1"/>
    <col min="3859" max="3859" width="28.5" style="258" customWidth="1"/>
    <col min="3860" max="3860" width="5" style="258" customWidth="1"/>
    <col min="3861" max="3861" width="9.6640625" style="258" customWidth="1"/>
    <col min="3862" max="3862" width="10.1640625" style="258" customWidth="1"/>
    <col min="3863" max="4090" width="9.33203125" style="258"/>
    <col min="4091" max="4091" width="4.83203125" style="258" customWidth="1"/>
    <col min="4092" max="4092" width="5.83203125" style="258" customWidth="1"/>
    <col min="4093" max="4093" width="15.1640625" style="258" customWidth="1"/>
    <col min="4094" max="4094" width="43.33203125" style="258" customWidth="1"/>
    <col min="4095" max="4095" width="12.5" style="258" customWidth="1"/>
    <col min="4096" max="4096" width="6.1640625" style="258" customWidth="1"/>
    <col min="4097" max="4097" width="9.5" style="258" customWidth="1"/>
    <col min="4098" max="4099" width="0" style="258" hidden="1" customWidth="1"/>
    <col min="4100" max="4100" width="12.5" style="258" customWidth="1"/>
    <col min="4101" max="4104" width="0" style="258" hidden="1" customWidth="1"/>
    <col min="4105" max="4105" width="4.1640625" style="258" customWidth="1"/>
    <col min="4106" max="4112" width="0" style="258" hidden="1" customWidth="1"/>
    <col min="4113" max="4113" width="9.33203125" style="258"/>
    <col min="4114" max="4114" width="7.6640625" style="258" customWidth="1"/>
    <col min="4115" max="4115" width="28.5" style="258" customWidth="1"/>
    <col min="4116" max="4116" width="5" style="258" customWidth="1"/>
    <col min="4117" max="4117" width="9.6640625" style="258" customWidth="1"/>
    <col min="4118" max="4118" width="10.1640625" style="258" customWidth="1"/>
    <col min="4119" max="4346" width="9.33203125" style="258"/>
    <col min="4347" max="4347" width="4.83203125" style="258" customWidth="1"/>
    <col min="4348" max="4348" width="5.83203125" style="258" customWidth="1"/>
    <col min="4349" max="4349" width="15.1640625" style="258" customWidth="1"/>
    <col min="4350" max="4350" width="43.33203125" style="258" customWidth="1"/>
    <col min="4351" max="4351" width="12.5" style="258" customWidth="1"/>
    <col min="4352" max="4352" width="6.1640625" style="258" customWidth="1"/>
    <col min="4353" max="4353" width="9.5" style="258" customWidth="1"/>
    <col min="4354" max="4355" width="0" style="258" hidden="1" customWidth="1"/>
    <col min="4356" max="4356" width="12.5" style="258" customWidth="1"/>
    <col min="4357" max="4360" width="0" style="258" hidden="1" customWidth="1"/>
    <col min="4361" max="4361" width="4.1640625" style="258" customWidth="1"/>
    <col min="4362" max="4368" width="0" style="258" hidden="1" customWidth="1"/>
    <col min="4369" max="4369" width="9.33203125" style="258"/>
    <col min="4370" max="4370" width="7.6640625" style="258" customWidth="1"/>
    <col min="4371" max="4371" width="28.5" style="258" customWidth="1"/>
    <col min="4372" max="4372" width="5" style="258" customWidth="1"/>
    <col min="4373" max="4373" width="9.6640625" style="258" customWidth="1"/>
    <col min="4374" max="4374" width="10.1640625" style="258" customWidth="1"/>
    <col min="4375" max="4602" width="9.33203125" style="258"/>
    <col min="4603" max="4603" width="4.83203125" style="258" customWidth="1"/>
    <col min="4604" max="4604" width="5.83203125" style="258" customWidth="1"/>
    <col min="4605" max="4605" width="15.1640625" style="258" customWidth="1"/>
    <col min="4606" max="4606" width="43.33203125" style="258" customWidth="1"/>
    <col min="4607" max="4607" width="12.5" style="258" customWidth="1"/>
    <col min="4608" max="4608" width="6.1640625" style="258" customWidth="1"/>
    <col min="4609" max="4609" width="9.5" style="258" customWidth="1"/>
    <col min="4610" max="4611" width="0" style="258" hidden="1" customWidth="1"/>
    <col min="4612" max="4612" width="12.5" style="258" customWidth="1"/>
    <col min="4613" max="4616" width="0" style="258" hidden="1" customWidth="1"/>
    <col min="4617" max="4617" width="4.1640625" style="258" customWidth="1"/>
    <col min="4618" max="4624" width="0" style="258" hidden="1" customWidth="1"/>
    <col min="4625" max="4625" width="9.33203125" style="258"/>
    <col min="4626" max="4626" width="7.6640625" style="258" customWidth="1"/>
    <col min="4627" max="4627" width="28.5" style="258" customWidth="1"/>
    <col min="4628" max="4628" width="5" style="258" customWidth="1"/>
    <col min="4629" max="4629" width="9.6640625" style="258" customWidth="1"/>
    <col min="4630" max="4630" width="10.1640625" style="258" customWidth="1"/>
    <col min="4631" max="4858" width="9.33203125" style="258"/>
    <col min="4859" max="4859" width="4.83203125" style="258" customWidth="1"/>
    <col min="4860" max="4860" width="5.83203125" style="258" customWidth="1"/>
    <col min="4861" max="4861" width="15.1640625" style="258" customWidth="1"/>
    <col min="4862" max="4862" width="43.33203125" style="258" customWidth="1"/>
    <col min="4863" max="4863" width="12.5" style="258" customWidth="1"/>
    <col min="4864" max="4864" width="6.1640625" style="258" customWidth="1"/>
    <col min="4865" max="4865" width="9.5" style="258" customWidth="1"/>
    <col min="4866" max="4867" width="0" style="258" hidden="1" customWidth="1"/>
    <col min="4868" max="4868" width="12.5" style="258" customWidth="1"/>
    <col min="4869" max="4872" width="0" style="258" hidden="1" customWidth="1"/>
    <col min="4873" max="4873" width="4.1640625" style="258" customWidth="1"/>
    <col min="4874" max="4880" width="0" style="258" hidden="1" customWidth="1"/>
    <col min="4881" max="4881" width="9.33203125" style="258"/>
    <col min="4882" max="4882" width="7.6640625" style="258" customWidth="1"/>
    <col min="4883" max="4883" width="28.5" style="258" customWidth="1"/>
    <col min="4884" max="4884" width="5" style="258" customWidth="1"/>
    <col min="4885" max="4885" width="9.6640625" style="258" customWidth="1"/>
    <col min="4886" max="4886" width="10.1640625" style="258" customWidth="1"/>
    <col min="4887" max="5114" width="9.33203125" style="258"/>
    <col min="5115" max="5115" width="4.83203125" style="258" customWidth="1"/>
    <col min="5116" max="5116" width="5.83203125" style="258" customWidth="1"/>
    <col min="5117" max="5117" width="15.1640625" style="258" customWidth="1"/>
    <col min="5118" max="5118" width="43.33203125" style="258" customWidth="1"/>
    <col min="5119" max="5119" width="12.5" style="258" customWidth="1"/>
    <col min="5120" max="5120" width="6.1640625" style="258" customWidth="1"/>
    <col min="5121" max="5121" width="9.5" style="258" customWidth="1"/>
    <col min="5122" max="5123" width="0" style="258" hidden="1" customWidth="1"/>
    <col min="5124" max="5124" width="12.5" style="258" customWidth="1"/>
    <col min="5125" max="5128" width="0" style="258" hidden="1" customWidth="1"/>
    <col min="5129" max="5129" width="4.1640625" style="258" customWidth="1"/>
    <col min="5130" max="5136" width="0" style="258" hidden="1" customWidth="1"/>
    <col min="5137" max="5137" width="9.33203125" style="258"/>
    <col min="5138" max="5138" width="7.6640625" style="258" customWidth="1"/>
    <col min="5139" max="5139" width="28.5" style="258" customWidth="1"/>
    <col min="5140" max="5140" width="5" style="258" customWidth="1"/>
    <col min="5141" max="5141" width="9.6640625" style="258" customWidth="1"/>
    <col min="5142" max="5142" width="10.1640625" style="258" customWidth="1"/>
    <col min="5143" max="5370" width="9.33203125" style="258"/>
    <col min="5371" max="5371" width="4.83203125" style="258" customWidth="1"/>
    <col min="5372" max="5372" width="5.83203125" style="258" customWidth="1"/>
    <col min="5373" max="5373" width="15.1640625" style="258" customWidth="1"/>
    <col min="5374" max="5374" width="43.33203125" style="258" customWidth="1"/>
    <col min="5375" max="5375" width="12.5" style="258" customWidth="1"/>
    <col min="5376" max="5376" width="6.1640625" style="258" customWidth="1"/>
    <col min="5377" max="5377" width="9.5" style="258" customWidth="1"/>
    <col min="5378" max="5379" width="0" style="258" hidden="1" customWidth="1"/>
    <col min="5380" max="5380" width="12.5" style="258" customWidth="1"/>
    <col min="5381" max="5384" width="0" style="258" hidden="1" customWidth="1"/>
    <col min="5385" max="5385" width="4.1640625" style="258" customWidth="1"/>
    <col min="5386" max="5392" width="0" style="258" hidden="1" customWidth="1"/>
    <col min="5393" max="5393" width="9.33203125" style="258"/>
    <col min="5394" max="5394" width="7.6640625" style="258" customWidth="1"/>
    <col min="5395" max="5395" width="28.5" style="258" customWidth="1"/>
    <col min="5396" max="5396" width="5" style="258" customWidth="1"/>
    <col min="5397" max="5397" width="9.6640625" style="258" customWidth="1"/>
    <col min="5398" max="5398" width="10.1640625" style="258" customWidth="1"/>
    <col min="5399" max="5626" width="9.33203125" style="258"/>
    <col min="5627" max="5627" width="4.83203125" style="258" customWidth="1"/>
    <col min="5628" max="5628" width="5.83203125" style="258" customWidth="1"/>
    <col min="5629" max="5629" width="15.1640625" style="258" customWidth="1"/>
    <col min="5630" max="5630" width="43.33203125" style="258" customWidth="1"/>
    <col min="5631" max="5631" width="12.5" style="258" customWidth="1"/>
    <col min="5632" max="5632" width="6.1640625" style="258" customWidth="1"/>
    <col min="5633" max="5633" width="9.5" style="258" customWidth="1"/>
    <col min="5634" max="5635" width="0" style="258" hidden="1" customWidth="1"/>
    <col min="5636" max="5636" width="12.5" style="258" customWidth="1"/>
    <col min="5637" max="5640" width="0" style="258" hidden="1" customWidth="1"/>
    <col min="5641" max="5641" width="4.1640625" style="258" customWidth="1"/>
    <col min="5642" max="5648" width="0" style="258" hidden="1" customWidth="1"/>
    <col min="5649" max="5649" width="9.33203125" style="258"/>
    <col min="5650" max="5650" width="7.6640625" style="258" customWidth="1"/>
    <col min="5651" max="5651" width="28.5" style="258" customWidth="1"/>
    <col min="5652" max="5652" width="5" style="258" customWidth="1"/>
    <col min="5653" max="5653" width="9.6640625" style="258" customWidth="1"/>
    <col min="5654" max="5654" width="10.1640625" style="258" customWidth="1"/>
    <col min="5655" max="5882" width="9.33203125" style="258"/>
    <col min="5883" max="5883" width="4.83203125" style="258" customWidth="1"/>
    <col min="5884" max="5884" width="5.83203125" style="258" customWidth="1"/>
    <col min="5885" max="5885" width="15.1640625" style="258" customWidth="1"/>
    <col min="5886" max="5886" width="43.33203125" style="258" customWidth="1"/>
    <col min="5887" max="5887" width="12.5" style="258" customWidth="1"/>
    <col min="5888" max="5888" width="6.1640625" style="258" customWidth="1"/>
    <col min="5889" max="5889" width="9.5" style="258" customWidth="1"/>
    <col min="5890" max="5891" width="0" style="258" hidden="1" customWidth="1"/>
    <col min="5892" max="5892" width="12.5" style="258" customWidth="1"/>
    <col min="5893" max="5896" width="0" style="258" hidden="1" customWidth="1"/>
    <col min="5897" max="5897" width="4.1640625" style="258" customWidth="1"/>
    <col min="5898" max="5904" width="0" style="258" hidden="1" customWidth="1"/>
    <col min="5905" max="5905" width="9.33203125" style="258"/>
    <col min="5906" max="5906" width="7.6640625" style="258" customWidth="1"/>
    <col min="5907" max="5907" width="28.5" style="258" customWidth="1"/>
    <col min="5908" max="5908" width="5" style="258" customWidth="1"/>
    <col min="5909" max="5909" width="9.6640625" style="258" customWidth="1"/>
    <col min="5910" max="5910" width="10.1640625" style="258" customWidth="1"/>
    <col min="5911" max="6138" width="9.33203125" style="258"/>
    <col min="6139" max="6139" width="4.83203125" style="258" customWidth="1"/>
    <col min="6140" max="6140" width="5.83203125" style="258" customWidth="1"/>
    <col min="6141" max="6141" width="15.1640625" style="258" customWidth="1"/>
    <col min="6142" max="6142" width="43.33203125" style="258" customWidth="1"/>
    <col min="6143" max="6143" width="12.5" style="258" customWidth="1"/>
    <col min="6144" max="6144" width="6.1640625" style="258" customWidth="1"/>
    <col min="6145" max="6145" width="9.5" style="258" customWidth="1"/>
    <col min="6146" max="6147" width="0" style="258" hidden="1" customWidth="1"/>
    <col min="6148" max="6148" width="12.5" style="258" customWidth="1"/>
    <col min="6149" max="6152" width="0" style="258" hidden="1" customWidth="1"/>
    <col min="6153" max="6153" width="4.1640625" style="258" customWidth="1"/>
    <col min="6154" max="6160" width="0" style="258" hidden="1" customWidth="1"/>
    <col min="6161" max="6161" width="9.33203125" style="258"/>
    <col min="6162" max="6162" width="7.6640625" style="258" customWidth="1"/>
    <col min="6163" max="6163" width="28.5" style="258" customWidth="1"/>
    <col min="6164" max="6164" width="5" style="258" customWidth="1"/>
    <col min="6165" max="6165" width="9.6640625" style="258" customWidth="1"/>
    <col min="6166" max="6166" width="10.1640625" style="258" customWidth="1"/>
    <col min="6167" max="6394" width="9.33203125" style="258"/>
    <col min="6395" max="6395" width="4.83203125" style="258" customWidth="1"/>
    <col min="6396" max="6396" width="5.83203125" style="258" customWidth="1"/>
    <col min="6397" max="6397" width="15.1640625" style="258" customWidth="1"/>
    <col min="6398" max="6398" width="43.33203125" style="258" customWidth="1"/>
    <col min="6399" max="6399" width="12.5" style="258" customWidth="1"/>
    <col min="6400" max="6400" width="6.1640625" style="258" customWidth="1"/>
    <col min="6401" max="6401" width="9.5" style="258" customWidth="1"/>
    <col min="6402" max="6403" width="0" style="258" hidden="1" customWidth="1"/>
    <col min="6404" max="6404" width="12.5" style="258" customWidth="1"/>
    <col min="6405" max="6408" width="0" style="258" hidden="1" customWidth="1"/>
    <col min="6409" max="6409" width="4.1640625" style="258" customWidth="1"/>
    <col min="6410" max="6416" width="0" style="258" hidden="1" customWidth="1"/>
    <col min="6417" max="6417" width="9.33203125" style="258"/>
    <col min="6418" max="6418" width="7.6640625" style="258" customWidth="1"/>
    <col min="6419" max="6419" width="28.5" style="258" customWidth="1"/>
    <col min="6420" max="6420" width="5" style="258" customWidth="1"/>
    <col min="6421" max="6421" width="9.6640625" style="258" customWidth="1"/>
    <col min="6422" max="6422" width="10.1640625" style="258" customWidth="1"/>
    <col min="6423" max="6650" width="9.33203125" style="258"/>
    <col min="6651" max="6651" width="4.83203125" style="258" customWidth="1"/>
    <col min="6652" max="6652" width="5.83203125" style="258" customWidth="1"/>
    <col min="6653" max="6653" width="15.1640625" style="258" customWidth="1"/>
    <col min="6654" max="6654" width="43.33203125" style="258" customWidth="1"/>
    <col min="6655" max="6655" width="12.5" style="258" customWidth="1"/>
    <col min="6656" max="6656" width="6.1640625" style="258" customWidth="1"/>
    <col min="6657" max="6657" width="9.5" style="258" customWidth="1"/>
    <col min="6658" max="6659" width="0" style="258" hidden="1" customWidth="1"/>
    <col min="6660" max="6660" width="12.5" style="258" customWidth="1"/>
    <col min="6661" max="6664" width="0" style="258" hidden="1" customWidth="1"/>
    <col min="6665" max="6665" width="4.1640625" style="258" customWidth="1"/>
    <col min="6666" max="6672" width="0" style="258" hidden="1" customWidth="1"/>
    <col min="6673" max="6673" width="9.33203125" style="258"/>
    <col min="6674" max="6674" width="7.6640625" style="258" customWidth="1"/>
    <col min="6675" max="6675" width="28.5" style="258" customWidth="1"/>
    <col min="6676" max="6676" width="5" style="258" customWidth="1"/>
    <col min="6677" max="6677" width="9.6640625" style="258" customWidth="1"/>
    <col min="6678" max="6678" width="10.1640625" style="258" customWidth="1"/>
    <col min="6679" max="6906" width="9.33203125" style="258"/>
    <col min="6907" max="6907" width="4.83203125" style="258" customWidth="1"/>
    <col min="6908" max="6908" width="5.83203125" style="258" customWidth="1"/>
    <col min="6909" max="6909" width="15.1640625" style="258" customWidth="1"/>
    <col min="6910" max="6910" width="43.33203125" style="258" customWidth="1"/>
    <col min="6911" max="6911" width="12.5" style="258" customWidth="1"/>
    <col min="6912" max="6912" width="6.1640625" style="258" customWidth="1"/>
    <col min="6913" max="6913" width="9.5" style="258" customWidth="1"/>
    <col min="6914" max="6915" width="0" style="258" hidden="1" customWidth="1"/>
    <col min="6916" max="6916" width="12.5" style="258" customWidth="1"/>
    <col min="6917" max="6920" width="0" style="258" hidden="1" customWidth="1"/>
    <col min="6921" max="6921" width="4.1640625" style="258" customWidth="1"/>
    <col min="6922" max="6928" width="0" style="258" hidden="1" customWidth="1"/>
    <col min="6929" max="6929" width="9.33203125" style="258"/>
    <col min="6930" max="6930" width="7.6640625" style="258" customWidth="1"/>
    <col min="6931" max="6931" width="28.5" style="258" customWidth="1"/>
    <col min="6932" max="6932" width="5" style="258" customWidth="1"/>
    <col min="6933" max="6933" width="9.6640625" style="258" customWidth="1"/>
    <col min="6934" max="6934" width="10.1640625" style="258" customWidth="1"/>
    <col min="6935" max="7162" width="9.33203125" style="258"/>
    <col min="7163" max="7163" width="4.83203125" style="258" customWidth="1"/>
    <col min="7164" max="7164" width="5.83203125" style="258" customWidth="1"/>
    <col min="7165" max="7165" width="15.1640625" style="258" customWidth="1"/>
    <col min="7166" max="7166" width="43.33203125" style="258" customWidth="1"/>
    <col min="7167" max="7167" width="12.5" style="258" customWidth="1"/>
    <col min="7168" max="7168" width="6.1640625" style="258" customWidth="1"/>
    <col min="7169" max="7169" width="9.5" style="258" customWidth="1"/>
    <col min="7170" max="7171" width="0" style="258" hidden="1" customWidth="1"/>
    <col min="7172" max="7172" width="12.5" style="258" customWidth="1"/>
    <col min="7173" max="7176" width="0" style="258" hidden="1" customWidth="1"/>
    <col min="7177" max="7177" width="4.1640625" style="258" customWidth="1"/>
    <col min="7178" max="7184" width="0" style="258" hidden="1" customWidth="1"/>
    <col min="7185" max="7185" width="9.33203125" style="258"/>
    <col min="7186" max="7186" width="7.6640625" style="258" customWidth="1"/>
    <col min="7187" max="7187" width="28.5" style="258" customWidth="1"/>
    <col min="7188" max="7188" width="5" style="258" customWidth="1"/>
    <col min="7189" max="7189" width="9.6640625" style="258" customWidth="1"/>
    <col min="7190" max="7190" width="10.1640625" style="258" customWidth="1"/>
    <col min="7191" max="7418" width="9.33203125" style="258"/>
    <col min="7419" max="7419" width="4.83203125" style="258" customWidth="1"/>
    <col min="7420" max="7420" width="5.83203125" style="258" customWidth="1"/>
    <col min="7421" max="7421" width="15.1640625" style="258" customWidth="1"/>
    <col min="7422" max="7422" width="43.33203125" style="258" customWidth="1"/>
    <col min="7423" max="7423" width="12.5" style="258" customWidth="1"/>
    <col min="7424" max="7424" width="6.1640625" style="258" customWidth="1"/>
    <col min="7425" max="7425" width="9.5" style="258" customWidth="1"/>
    <col min="7426" max="7427" width="0" style="258" hidden="1" customWidth="1"/>
    <col min="7428" max="7428" width="12.5" style="258" customWidth="1"/>
    <col min="7429" max="7432" width="0" style="258" hidden="1" customWidth="1"/>
    <col min="7433" max="7433" width="4.1640625" style="258" customWidth="1"/>
    <col min="7434" max="7440" width="0" style="258" hidden="1" customWidth="1"/>
    <col min="7441" max="7441" width="9.33203125" style="258"/>
    <col min="7442" max="7442" width="7.6640625" style="258" customWidth="1"/>
    <col min="7443" max="7443" width="28.5" style="258" customWidth="1"/>
    <col min="7444" max="7444" width="5" style="258" customWidth="1"/>
    <col min="7445" max="7445" width="9.6640625" style="258" customWidth="1"/>
    <col min="7446" max="7446" width="10.1640625" style="258" customWidth="1"/>
    <col min="7447" max="7674" width="9.33203125" style="258"/>
    <col min="7675" max="7675" width="4.83203125" style="258" customWidth="1"/>
    <col min="7676" max="7676" width="5.83203125" style="258" customWidth="1"/>
    <col min="7677" max="7677" width="15.1640625" style="258" customWidth="1"/>
    <col min="7678" max="7678" width="43.33203125" style="258" customWidth="1"/>
    <col min="7679" max="7679" width="12.5" style="258" customWidth="1"/>
    <col min="7680" max="7680" width="6.1640625" style="258" customWidth="1"/>
    <col min="7681" max="7681" width="9.5" style="258" customWidth="1"/>
    <col min="7682" max="7683" width="0" style="258" hidden="1" customWidth="1"/>
    <col min="7684" max="7684" width="12.5" style="258" customWidth="1"/>
    <col min="7685" max="7688" width="0" style="258" hidden="1" customWidth="1"/>
    <col min="7689" max="7689" width="4.1640625" style="258" customWidth="1"/>
    <col min="7690" max="7696" width="0" style="258" hidden="1" customWidth="1"/>
    <col min="7697" max="7697" width="9.33203125" style="258"/>
    <col min="7698" max="7698" width="7.6640625" style="258" customWidth="1"/>
    <col min="7699" max="7699" width="28.5" style="258" customWidth="1"/>
    <col min="7700" max="7700" width="5" style="258" customWidth="1"/>
    <col min="7701" max="7701" width="9.6640625" style="258" customWidth="1"/>
    <col min="7702" max="7702" width="10.1640625" style="258" customWidth="1"/>
    <col min="7703" max="7930" width="9.33203125" style="258"/>
    <col min="7931" max="7931" width="4.83203125" style="258" customWidth="1"/>
    <col min="7932" max="7932" width="5.83203125" style="258" customWidth="1"/>
    <col min="7933" max="7933" width="15.1640625" style="258" customWidth="1"/>
    <col min="7934" max="7934" width="43.33203125" style="258" customWidth="1"/>
    <col min="7935" max="7935" width="12.5" style="258" customWidth="1"/>
    <col min="7936" max="7936" width="6.1640625" style="258" customWidth="1"/>
    <col min="7937" max="7937" width="9.5" style="258" customWidth="1"/>
    <col min="7938" max="7939" width="0" style="258" hidden="1" customWidth="1"/>
    <col min="7940" max="7940" width="12.5" style="258" customWidth="1"/>
    <col min="7941" max="7944" width="0" style="258" hidden="1" customWidth="1"/>
    <col min="7945" max="7945" width="4.1640625" style="258" customWidth="1"/>
    <col min="7946" max="7952" width="0" style="258" hidden="1" customWidth="1"/>
    <col min="7953" max="7953" width="9.33203125" style="258"/>
    <col min="7954" max="7954" width="7.6640625" style="258" customWidth="1"/>
    <col min="7955" max="7955" width="28.5" style="258" customWidth="1"/>
    <col min="7956" max="7956" width="5" style="258" customWidth="1"/>
    <col min="7957" max="7957" width="9.6640625" style="258" customWidth="1"/>
    <col min="7958" max="7958" width="10.1640625" style="258" customWidth="1"/>
    <col min="7959" max="8186" width="9.33203125" style="258"/>
    <col min="8187" max="8187" width="4.83203125" style="258" customWidth="1"/>
    <col min="8188" max="8188" width="5.83203125" style="258" customWidth="1"/>
    <col min="8189" max="8189" width="15.1640625" style="258" customWidth="1"/>
    <col min="8190" max="8190" width="43.33203125" style="258" customWidth="1"/>
    <col min="8191" max="8191" width="12.5" style="258" customWidth="1"/>
    <col min="8192" max="8192" width="6.1640625" style="258" customWidth="1"/>
    <col min="8193" max="8193" width="9.5" style="258" customWidth="1"/>
    <col min="8194" max="8195" width="0" style="258" hidden="1" customWidth="1"/>
    <col min="8196" max="8196" width="12.5" style="258" customWidth="1"/>
    <col min="8197" max="8200" width="0" style="258" hidden="1" customWidth="1"/>
    <col min="8201" max="8201" width="4.1640625" style="258" customWidth="1"/>
    <col min="8202" max="8208" width="0" style="258" hidden="1" customWidth="1"/>
    <col min="8209" max="8209" width="9.33203125" style="258"/>
    <col min="8210" max="8210" width="7.6640625" style="258" customWidth="1"/>
    <col min="8211" max="8211" width="28.5" style="258" customWidth="1"/>
    <col min="8212" max="8212" width="5" style="258" customWidth="1"/>
    <col min="8213" max="8213" width="9.6640625" style="258" customWidth="1"/>
    <col min="8214" max="8214" width="10.1640625" style="258" customWidth="1"/>
    <col min="8215" max="8442" width="9.33203125" style="258"/>
    <col min="8443" max="8443" width="4.83203125" style="258" customWidth="1"/>
    <col min="8444" max="8444" width="5.83203125" style="258" customWidth="1"/>
    <col min="8445" max="8445" width="15.1640625" style="258" customWidth="1"/>
    <col min="8446" max="8446" width="43.33203125" style="258" customWidth="1"/>
    <col min="8447" max="8447" width="12.5" style="258" customWidth="1"/>
    <col min="8448" max="8448" width="6.1640625" style="258" customWidth="1"/>
    <col min="8449" max="8449" width="9.5" style="258" customWidth="1"/>
    <col min="8450" max="8451" width="0" style="258" hidden="1" customWidth="1"/>
    <col min="8452" max="8452" width="12.5" style="258" customWidth="1"/>
    <col min="8453" max="8456" width="0" style="258" hidden="1" customWidth="1"/>
    <col min="8457" max="8457" width="4.1640625" style="258" customWidth="1"/>
    <col min="8458" max="8464" width="0" style="258" hidden="1" customWidth="1"/>
    <col min="8465" max="8465" width="9.33203125" style="258"/>
    <col min="8466" max="8466" width="7.6640625" style="258" customWidth="1"/>
    <col min="8467" max="8467" width="28.5" style="258" customWidth="1"/>
    <col min="8468" max="8468" width="5" style="258" customWidth="1"/>
    <col min="8469" max="8469" width="9.6640625" style="258" customWidth="1"/>
    <col min="8470" max="8470" width="10.1640625" style="258" customWidth="1"/>
    <col min="8471" max="8698" width="9.33203125" style="258"/>
    <col min="8699" max="8699" width="4.83203125" style="258" customWidth="1"/>
    <col min="8700" max="8700" width="5.83203125" style="258" customWidth="1"/>
    <col min="8701" max="8701" width="15.1640625" style="258" customWidth="1"/>
    <col min="8702" max="8702" width="43.33203125" style="258" customWidth="1"/>
    <col min="8703" max="8703" width="12.5" style="258" customWidth="1"/>
    <col min="8704" max="8704" width="6.1640625" style="258" customWidth="1"/>
    <col min="8705" max="8705" width="9.5" style="258" customWidth="1"/>
    <col min="8706" max="8707" width="0" style="258" hidden="1" customWidth="1"/>
    <col min="8708" max="8708" width="12.5" style="258" customWidth="1"/>
    <col min="8709" max="8712" width="0" style="258" hidden="1" customWidth="1"/>
    <col min="8713" max="8713" width="4.1640625" style="258" customWidth="1"/>
    <col min="8714" max="8720" width="0" style="258" hidden="1" customWidth="1"/>
    <col min="8721" max="8721" width="9.33203125" style="258"/>
    <col min="8722" max="8722" width="7.6640625" style="258" customWidth="1"/>
    <col min="8723" max="8723" width="28.5" style="258" customWidth="1"/>
    <col min="8724" max="8724" width="5" style="258" customWidth="1"/>
    <col min="8725" max="8725" width="9.6640625" style="258" customWidth="1"/>
    <col min="8726" max="8726" width="10.1640625" style="258" customWidth="1"/>
    <col min="8727" max="8954" width="9.33203125" style="258"/>
    <col min="8955" max="8955" width="4.83203125" style="258" customWidth="1"/>
    <col min="8956" max="8956" width="5.83203125" style="258" customWidth="1"/>
    <col min="8957" max="8957" width="15.1640625" style="258" customWidth="1"/>
    <col min="8958" max="8958" width="43.33203125" style="258" customWidth="1"/>
    <col min="8959" max="8959" width="12.5" style="258" customWidth="1"/>
    <col min="8960" max="8960" width="6.1640625" style="258" customWidth="1"/>
    <col min="8961" max="8961" width="9.5" style="258" customWidth="1"/>
    <col min="8962" max="8963" width="0" style="258" hidden="1" customWidth="1"/>
    <col min="8964" max="8964" width="12.5" style="258" customWidth="1"/>
    <col min="8965" max="8968" width="0" style="258" hidden="1" customWidth="1"/>
    <col min="8969" max="8969" width="4.1640625" style="258" customWidth="1"/>
    <col min="8970" max="8976" width="0" style="258" hidden="1" customWidth="1"/>
    <col min="8977" max="8977" width="9.33203125" style="258"/>
    <col min="8978" max="8978" width="7.6640625" style="258" customWidth="1"/>
    <col min="8979" max="8979" width="28.5" style="258" customWidth="1"/>
    <col min="8980" max="8980" width="5" style="258" customWidth="1"/>
    <col min="8981" max="8981" width="9.6640625" style="258" customWidth="1"/>
    <col min="8982" max="8982" width="10.1640625" style="258" customWidth="1"/>
    <col min="8983" max="9210" width="9.33203125" style="258"/>
    <col min="9211" max="9211" width="4.83203125" style="258" customWidth="1"/>
    <col min="9212" max="9212" width="5.83203125" style="258" customWidth="1"/>
    <col min="9213" max="9213" width="15.1640625" style="258" customWidth="1"/>
    <col min="9214" max="9214" width="43.33203125" style="258" customWidth="1"/>
    <col min="9215" max="9215" width="12.5" style="258" customWidth="1"/>
    <col min="9216" max="9216" width="6.1640625" style="258" customWidth="1"/>
    <col min="9217" max="9217" width="9.5" style="258" customWidth="1"/>
    <col min="9218" max="9219" width="0" style="258" hidden="1" customWidth="1"/>
    <col min="9220" max="9220" width="12.5" style="258" customWidth="1"/>
    <col min="9221" max="9224" width="0" style="258" hidden="1" customWidth="1"/>
    <col min="9225" max="9225" width="4.1640625" style="258" customWidth="1"/>
    <col min="9226" max="9232" width="0" style="258" hidden="1" customWidth="1"/>
    <col min="9233" max="9233" width="9.33203125" style="258"/>
    <col min="9234" max="9234" width="7.6640625" style="258" customWidth="1"/>
    <col min="9235" max="9235" width="28.5" style="258" customWidth="1"/>
    <col min="9236" max="9236" width="5" style="258" customWidth="1"/>
    <col min="9237" max="9237" width="9.6640625" style="258" customWidth="1"/>
    <col min="9238" max="9238" width="10.1640625" style="258" customWidth="1"/>
    <col min="9239" max="9466" width="9.33203125" style="258"/>
    <col min="9467" max="9467" width="4.83203125" style="258" customWidth="1"/>
    <col min="9468" max="9468" width="5.83203125" style="258" customWidth="1"/>
    <col min="9469" max="9469" width="15.1640625" style="258" customWidth="1"/>
    <col min="9470" max="9470" width="43.33203125" style="258" customWidth="1"/>
    <col min="9471" max="9471" width="12.5" style="258" customWidth="1"/>
    <col min="9472" max="9472" width="6.1640625" style="258" customWidth="1"/>
    <col min="9473" max="9473" width="9.5" style="258" customWidth="1"/>
    <col min="9474" max="9475" width="0" style="258" hidden="1" customWidth="1"/>
    <col min="9476" max="9476" width="12.5" style="258" customWidth="1"/>
    <col min="9477" max="9480" width="0" style="258" hidden="1" customWidth="1"/>
    <col min="9481" max="9481" width="4.1640625" style="258" customWidth="1"/>
    <col min="9482" max="9488" width="0" style="258" hidden="1" customWidth="1"/>
    <col min="9489" max="9489" width="9.33203125" style="258"/>
    <col min="9490" max="9490" width="7.6640625" style="258" customWidth="1"/>
    <col min="9491" max="9491" width="28.5" style="258" customWidth="1"/>
    <col min="9492" max="9492" width="5" style="258" customWidth="1"/>
    <col min="9493" max="9493" width="9.6640625" style="258" customWidth="1"/>
    <col min="9494" max="9494" width="10.1640625" style="258" customWidth="1"/>
    <col min="9495" max="9722" width="9.33203125" style="258"/>
    <col min="9723" max="9723" width="4.83203125" style="258" customWidth="1"/>
    <col min="9724" max="9724" width="5.83203125" style="258" customWidth="1"/>
    <col min="9725" max="9725" width="15.1640625" style="258" customWidth="1"/>
    <col min="9726" max="9726" width="43.33203125" style="258" customWidth="1"/>
    <col min="9727" max="9727" width="12.5" style="258" customWidth="1"/>
    <col min="9728" max="9728" width="6.1640625" style="258" customWidth="1"/>
    <col min="9729" max="9729" width="9.5" style="258" customWidth="1"/>
    <col min="9730" max="9731" width="0" style="258" hidden="1" customWidth="1"/>
    <col min="9732" max="9732" width="12.5" style="258" customWidth="1"/>
    <col min="9733" max="9736" width="0" style="258" hidden="1" customWidth="1"/>
    <col min="9737" max="9737" width="4.1640625" style="258" customWidth="1"/>
    <col min="9738" max="9744" width="0" style="258" hidden="1" customWidth="1"/>
    <col min="9745" max="9745" width="9.33203125" style="258"/>
    <col min="9746" max="9746" width="7.6640625" style="258" customWidth="1"/>
    <col min="9747" max="9747" width="28.5" style="258" customWidth="1"/>
    <col min="9748" max="9748" width="5" style="258" customWidth="1"/>
    <col min="9749" max="9749" width="9.6640625" style="258" customWidth="1"/>
    <col min="9750" max="9750" width="10.1640625" style="258" customWidth="1"/>
    <col min="9751" max="9978" width="9.33203125" style="258"/>
    <col min="9979" max="9979" width="4.83203125" style="258" customWidth="1"/>
    <col min="9980" max="9980" width="5.83203125" style="258" customWidth="1"/>
    <col min="9981" max="9981" width="15.1640625" style="258" customWidth="1"/>
    <col min="9982" max="9982" width="43.33203125" style="258" customWidth="1"/>
    <col min="9983" max="9983" width="12.5" style="258" customWidth="1"/>
    <col min="9984" max="9984" width="6.1640625" style="258" customWidth="1"/>
    <col min="9985" max="9985" width="9.5" style="258" customWidth="1"/>
    <col min="9986" max="9987" width="0" style="258" hidden="1" customWidth="1"/>
    <col min="9988" max="9988" width="12.5" style="258" customWidth="1"/>
    <col min="9989" max="9992" width="0" style="258" hidden="1" customWidth="1"/>
    <col min="9993" max="9993" width="4.1640625" style="258" customWidth="1"/>
    <col min="9994" max="10000" width="0" style="258" hidden="1" customWidth="1"/>
    <col min="10001" max="10001" width="9.33203125" style="258"/>
    <col min="10002" max="10002" width="7.6640625" style="258" customWidth="1"/>
    <col min="10003" max="10003" width="28.5" style="258" customWidth="1"/>
    <col min="10004" max="10004" width="5" style="258" customWidth="1"/>
    <col min="10005" max="10005" width="9.6640625" style="258" customWidth="1"/>
    <col min="10006" max="10006" width="10.1640625" style="258" customWidth="1"/>
    <col min="10007" max="10234" width="9.33203125" style="258"/>
    <col min="10235" max="10235" width="4.83203125" style="258" customWidth="1"/>
    <col min="10236" max="10236" width="5.83203125" style="258" customWidth="1"/>
    <col min="10237" max="10237" width="15.1640625" style="258" customWidth="1"/>
    <col min="10238" max="10238" width="43.33203125" style="258" customWidth="1"/>
    <col min="10239" max="10239" width="12.5" style="258" customWidth="1"/>
    <col min="10240" max="10240" width="6.1640625" style="258" customWidth="1"/>
    <col min="10241" max="10241" width="9.5" style="258" customWidth="1"/>
    <col min="10242" max="10243" width="0" style="258" hidden="1" customWidth="1"/>
    <col min="10244" max="10244" width="12.5" style="258" customWidth="1"/>
    <col min="10245" max="10248" width="0" style="258" hidden="1" customWidth="1"/>
    <col min="10249" max="10249" width="4.1640625" style="258" customWidth="1"/>
    <col min="10250" max="10256" width="0" style="258" hidden="1" customWidth="1"/>
    <col min="10257" max="10257" width="9.33203125" style="258"/>
    <col min="10258" max="10258" width="7.6640625" style="258" customWidth="1"/>
    <col min="10259" max="10259" width="28.5" style="258" customWidth="1"/>
    <col min="10260" max="10260" width="5" style="258" customWidth="1"/>
    <col min="10261" max="10261" width="9.6640625" style="258" customWidth="1"/>
    <col min="10262" max="10262" width="10.1640625" style="258" customWidth="1"/>
    <col min="10263" max="10490" width="9.33203125" style="258"/>
    <col min="10491" max="10491" width="4.83203125" style="258" customWidth="1"/>
    <col min="10492" max="10492" width="5.83203125" style="258" customWidth="1"/>
    <col min="10493" max="10493" width="15.1640625" style="258" customWidth="1"/>
    <col min="10494" max="10494" width="43.33203125" style="258" customWidth="1"/>
    <col min="10495" max="10495" width="12.5" style="258" customWidth="1"/>
    <col min="10496" max="10496" width="6.1640625" style="258" customWidth="1"/>
    <col min="10497" max="10497" width="9.5" style="258" customWidth="1"/>
    <col min="10498" max="10499" width="0" style="258" hidden="1" customWidth="1"/>
    <col min="10500" max="10500" width="12.5" style="258" customWidth="1"/>
    <col min="10501" max="10504" width="0" style="258" hidden="1" customWidth="1"/>
    <col min="10505" max="10505" width="4.1640625" style="258" customWidth="1"/>
    <col min="10506" max="10512" width="0" style="258" hidden="1" customWidth="1"/>
    <col min="10513" max="10513" width="9.33203125" style="258"/>
    <col min="10514" max="10514" width="7.6640625" style="258" customWidth="1"/>
    <col min="10515" max="10515" width="28.5" style="258" customWidth="1"/>
    <col min="10516" max="10516" width="5" style="258" customWidth="1"/>
    <col min="10517" max="10517" width="9.6640625" style="258" customWidth="1"/>
    <col min="10518" max="10518" width="10.1640625" style="258" customWidth="1"/>
    <col min="10519" max="10746" width="9.33203125" style="258"/>
    <col min="10747" max="10747" width="4.83203125" style="258" customWidth="1"/>
    <col min="10748" max="10748" width="5.83203125" style="258" customWidth="1"/>
    <col min="10749" max="10749" width="15.1640625" style="258" customWidth="1"/>
    <col min="10750" max="10750" width="43.33203125" style="258" customWidth="1"/>
    <col min="10751" max="10751" width="12.5" style="258" customWidth="1"/>
    <col min="10752" max="10752" width="6.1640625" style="258" customWidth="1"/>
    <col min="10753" max="10753" width="9.5" style="258" customWidth="1"/>
    <col min="10754" max="10755" width="0" style="258" hidden="1" customWidth="1"/>
    <col min="10756" max="10756" width="12.5" style="258" customWidth="1"/>
    <col min="10757" max="10760" width="0" style="258" hidden="1" customWidth="1"/>
    <col min="10761" max="10761" width="4.1640625" style="258" customWidth="1"/>
    <col min="10762" max="10768" width="0" style="258" hidden="1" customWidth="1"/>
    <col min="10769" max="10769" width="9.33203125" style="258"/>
    <col min="10770" max="10770" width="7.6640625" style="258" customWidth="1"/>
    <col min="10771" max="10771" width="28.5" style="258" customWidth="1"/>
    <col min="10772" max="10772" width="5" style="258" customWidth="1"/>
    <col min="10773" max="10773" width="9.6640625" style="258" customWidth="1"/>
    <col min="10774" max="10774" width="10.1640625" style="258" customWidth="1"/>
    <col min="10775" max="11002" width="9.33203125" style="258"/>
    <col min="11003" max="11003" width="4.83203125" style="258" customWidth="1"/>
    <col min="11004" max="11004" width="5.83203125" style="258" customWidth="1"/>
    <col min="11005" max="11005" width="15.1640625" style="258" customWidth="1"/>
    <col min="11006" max="11006" width="43.33203125" style="258" customWidth="1"/>
    <col min="11007" max="11007" width="12.5" style="258" customWidth="1"/>
    <col min="11008" max="11008" width="6.1640625" style="258" customWidth="1"/>
    <col min="11009" max="11009" width="9.5" style="258" customWidth="1"/>
    <col min="11010" max="11011" width="0" style="258" hidden="1" customWidth="1"/>
    <col min="11012" max="11012" width="12.5" style="258" customWidth="1"/>
    <col min="11013" max="11016" width="0" style="258" hidden="1" customWidth="1"/>
    <col min="11017" max="11017" width="4.1640625" style="258" customWidth="1"/>
    <col min="11018" max="11024" width="0" style="258" hidden="1" customWidth="1"/>
    <col min="11025" max="11025" width="9.33203125" style="258"/>
    <col min="11026" max="11026" width="7.6640625" style="258" customWidth="1"/>
    <col min="11027" max="11027" width="28.5" style="258" customWidth="1"/>
    <col min="11028" max="11028" width="5" style="258" customWidth="1"/>
    <col min="11029" max="11029" width="9.6640625" style="258" customWidth="1"/>
    <col min="11030" max="11030" width="10.1640625" style="258" customWidth="1"/>
    <col min="11031" max="11258" width="9.33203125" style="258"/>
    <col min="11259" max="11259" width="4.83203125" style="258" customWidth="1"/>
    <col min="11260" max="11260" width="5.83203125" style="258" customWidth="1"/>
    <col min="11261" max="11261" width="15.1640625" style="258" customWidth="1"/>
    <col min="11262" max="11262" width="43.33203125" style="258" customWidth="1"/>
    <col min="11263" max="11263" width="12.5" style="258" customWidth="1"/>
    <col min="11264" max="11264" width="6.1640625" style="258" customWidth="1"/>
    <col min="11265" max="11265" width="9.5" style="258" customWidth="1"/>
    <col min="11266" max="11267" width="0" style="258" hidden="1" customWidth="1"/>
    <col min="11268" max="11268" width="12.5" style="258" customWidth="1"/>
    <col min="11269" max="11272" width="0" style="258" hidden="1" customWidth="1"/>
    <col min="11273" max="11273" width="4.1640625" style="258" customWidth="1"/>
    <col min="11274" max="11280" width="0" style="258" hidden="1" customWidth="1"/>
    <col min="11281" max="11281" width="9.33203125" style="258"/>
    <col min="11282" max="11282" width="7.6640625" style="258" customWidth="1"/>
    <col min="11283" max="11283" width="28.5" style="258" customWidth="1"/>
    <col min="11284" max="11284" width="5" style="258" customWidth="1"/>
    <col min="11285" max="11285" width="9.6640625" style="258" customWidth="1"/>
    <col min="11286" max="11286" width="10.1640625" style="258" customWidth="1"/>
    <col min="11287" max="11514" width="9.33203125" style="258"/>
    <col min="11515" max="11515" width="4.83203125" style="258" customWidth="1"/>
    <col min="11516" max="11516" width="5.83203125" style="258" customWidth="1"/>
    <col min="11517" max="11517" width="15.1640625" style="258" customWidth="1"/>
    <col min="11518" max="11518" width="43.33203125" style="258" customWidth="1"/>
    <col min="11519" max="11519" width="12.5" style="258" customWidth="1"/>
    <col min="11520" max="11520" width="6.1640625" style="258" customWidth="1"/>
    <col min="11521" max="11521" width="9.5" style="258" customWidth="1"/>
    <col min="11522" max="11523" width="0" style="258" hidden="1" customWidth="1"/>
    <col min="11524" max="11524" width="12.5" style="258" customWidth="1"/>
    <col min="11525" max="11528" width="0" style="258" hidden="1" customWidth="1"/>
    <col min="11529" max="11529" width="4.1640625" style="258" customWidth="1"/>
    <col min="11530" max="11536" width="0" style="258" hidden="1" customWidth="1"/>
    <col min="11537" max="11537" width="9.33203125" style="258"/>
    <col min="11538" max="11538" width="7.6640625" style="258" customWidth="1"/>
    <col min="11539" max="11539" width="28.5" style="258" customWidth="1"/>
    <col min="11540" max="11540" width="5" style="258" customWidth="1"/>
    <col min="11541" max="11541" width="9.6640625" style="258" customWidth="1"/>
    <col min="11542" max="11542" width="10.1640625" style="258" customWidth="1"/>
    <col min="11543" max="11770" width="9.33203125" style="258"/>
    <col min="11771" max="11771" width="4.83203125" style="258" customWidth="1"/>
    <col min="11772" max="11772" width="5.83203125" style="258" customWidth="1"/>
    <col min="11773" max="11773" width="15.1640625" style="258" customWidth="1"/>
    <col min="11774" max="11774" width="43.33203125" style="258" customWidth="1"/>
    <col min="11775" max="11775" width="12.5" style="258" customWidth="1"/>
    <col min="11776" max="11776" width="6.1640625" style="258" customWidth="1"/>
    <col min="11777" max="11777" width="9.5" style="258" customWidth="1"/>
    <col min="11778" max="11779" width="0" style="258" hidden="1" customWidth="1"/>
    <col min="11780" max="11780" width="12.5" style="258" customWidth="1"/>
    <col min="11781" max="11784" width="0" style="258" hidden="1" customWidth="1"/>
    <col min="11785" max="11785" width="4.1640625" style="258" customWidth="1"/>
    <col min="11786" max="11792" width="0" style="258" hidden="1" customWidth="1"/>
    <col min="11793" max="11793" width="9.33203125" style="258"/>
    <col min="11794" max="11794" width="7.6640625" style="258" customWidth="1"/>
    <col min="11795" max="11795" width="28.5" style="258" customWidth="1"/>
    <col min="11796" max="11796" width="5" style="258" customWidth="1"/>
    <col min="11797" max="11797" width="9.6640625" style="258" customWidth="1"/>
    <col min="11798" max="11798" width="10.1640625" style="258" customWidth="1"/>
    <col min="11799" max="12026" width="9.33203125" style="258"/>
    <col min="12027" max="12027" width="4.83203125" style="258" customWidth="1"/>
    <col min="12028" max="12028" width="5.83203125" style="258" customWidth="1"/>
    <col min="12029" max="12029" width="15.1640625" style="258" customWidth="1"/>
    <col min="12030" max="12030" width="43.33203125" style="258" customWidth="1"/>
    <col min="12031" max="12031" width="12.5" style="258" customWidth="1"/>
    <col min="12032" max="12032" width="6.1640625" style="258" customWidth="1"/>
    <col min="12033" max="12033" width="9.5" style="258" customWidth="1"/>
    <col min="12034" max="12035" width="0" style="258" hidden="1" customWidth="1"/>
    <col min="12036" max="12036" width="12.5" style="258" customWidth="1"/>
    <col min="12037" max="12040" width="0" style="258" hidden="1" customWidth="1"/>
    <col min="12041" max="12041" width="4.1640625" style="258" customWidth="1"/>
    <col min="12042" max="12048" width="0" style="258" hidden="1" customWidth="1"/>
    <col min="12049" max="12049" width="9.33203125" style="258"/>
    <col min="12050" max="12050" width="7.6640625" style="258" customWidth="1"/>
    <col min="12051" max="12051" width="28.5" style="258" customWidth="1"/>
    <col min="12052" max="12052" width="5" style="258" customWidth="1"/>
    <col min="12053" max="12053" width="9.6640625" style="258" customWidth="1"/>
    <col min="12054" max="12054" width="10.1640625" style="258" customWidth="1"/>
    <col min="12055" max="12282" width="9.33203125" style="258"/>
    <col min="12283" max="12283" width="4.83203125" style="258" customWidth="1"/>
    <col min="12284" max="12284" width="5.83203125" style="258" customWidth="1"/>
    <col min="12285" max="12285" width="15.1640625" style="258" customWidth="1"/>
    <col min="12286" max="12286" width="43.33203125" style="258" customWidth="1"/>
    <col min="12287" max="12287" width="12.5" style="258" customWidth="1"/>
    <col min="12288" max="12288" width="6.1640625" style="258" customWidth="1"/>
    <col min="12289" max="12289" width="9.5" style="258" customWidth="1"/>
    <col min="12290" max="12291" width="0" style="258" hidden="1" customWidth="1"/>
    <col min="12292" max="12292" width="12.5" style="258" customWidth="1"/>
    <col min="12293" max="12296" width="0" style="258" hidden="1" customWidth="1"/>
    <col min="12297" max="12297" width="4.1640625" style="258" customWidth="1"/>
    <col min="12298" max="12304" width="0" style="258" hidden="1" customWidth="1"/>
    <col min="12305" max="12305" width="9.33203125" style="258"/>
    <col min="12306" max="12306" width="7.6640625" style="258" customWidth="1"/>
    <col min="12307" max="12307" width="28.5" style="258" customWidth="1"/>
    <col min="12308" max="12308" width="5" style="258" customWidth="1"/>
    <col min="12309" max="12309" width="9.6640625" style="258" customWidth="1"/>
    <col min="12310" max="12310" width="10.1640625" style="258" customWidth="1"/>
    <col min="12311" max="12538" width="9.33203125" style="258"/>
    <col min="12539" max="12539" width="4.83203125" style="258" customWidth="1"/>
    <col min="12540" max="12540" width="5.83203125" style="258" customWidth="1"/>
    <col min="12541" max="12541" width="15.1640625" style="258" customWidth="1"/>
    <col min="12542" max="12542" width="43.33203125" style="258" customWidth="1"/>
    <col min="12543" max="12543" width="12.5" style="258" customWidth="1"/>
    <col min="12544" max="12544" width="6.1640625" style="258" customWidth="1"/>
    <col min="12545" max="12545" width="9.5" style="258" customWidth="1"/>
    <col min="12546" max="12547" width="0" style="258" hidden="1" customWidth="1"/>
    <col min="12548" max="12548" width="12.5" style="258" customWidth="1"/>
    <col min="12549" max="12552" width="0" style="258" hidden="1" customWidth="1"/>
    <col min="12553" max="12553" width="4.1640625" style="258" customWidth="1"/>
    <col min="12554" max="12560" width="0" style="258" hidden="1" customWidth="1"/>
    <col min="12561" max="12561" width="9.33203125" style="258"/>
    <col min="12562" max="12562" width="7.6640625" style="258" customWidth="1"/>
    <col min="12563" max="12563" width="28.5" style="258" customWidth="1"/>
    <col min="12564" max="12564" width="5" style="258" customWidth="1"/>
    <col min="12565" max="12565" width="9.6640625" style="258" customWidth="1"/>
    <col min="12566" max="12566" width="10.1640625" style="258" customWidth="1"/>
    <col min="12567" max="12794" width="9.33203125" style="258"/>
    <col min="12795" max="12795" width="4.83203125" style="258" customWidth="1"/>
    <col min="12796" max="12796" width="5.83203125" style="258" customWidth="1"/>
    <col min="12797" max="12797" width="15.1640625" style="258" customWidth="1"/>
    <col min="12798" max="12798" width="43.33203125" style="258" customWidth="1"/>
    <col min="12799" max="12799" width="12.5" style="258" customWidth="1"/>
    <col min="12800" max="12800" width="6.1640625" style="258" customWidth="1"/>
    <col min="12801" max="12801" width="9.5" style="258" customWidth="1"/>
    <col min="12802" max="12803" width="0" style="258" hidden="1" customWidth="1"/>
    <col min="12804" max="12804" width="12.5" style="258" customWidth="1"/>
    <col min="12805" max="12808" width="0" style="258" hidden="1" customWidth="1"/>
    <col min="12809" max="12809" width="4.1640625" style="258" customWidth="1"/>
    <col min="12810" max="12816" width="0" style="258" hidden="1" customWidth="1"/>
    <col min="12817" max="12817" width="9.33203125" style="258"/>
    <col min="12818" max="12818" width="7.6640625" style="258" customWidth="1"/>
    <col min="12819" max="12819" width="28.5" style="258" customWidth="1"/>
    <col min="12820" max="12820" width="5" style="258" customWidth="1"/>
    <col min="12821" max="12821" width="9.6640625" style="258" customWidth="1"/>
    <col min="12822" max="12822" width="10.1640625" style="258" customWidth="1"/>
    <col min="12823" max="13050" width="9.33203125" style="258"/>
    <col min="13051" max="13051" width="4.83203125" style="258" customWidth="1"/>
    <col min="13052" max="13052" width="5.83203125" style="258" customWidth="1"/>
    <col min="13053" max="13053" width="15.1640625" style="258" customWidth="1"/>
    <col min="13054" max="13054" width="43.33203125" style="258" customWidth="1"/>
    <col min="13055" max="13055" width="12.5" style="258" customWidth="1"/>
    <col min="13056" max="13056" width="6.1640625" style="258" customWidth="1"/>
    <col min="13057" max="13057" width="9.5" style="258" customWidth="1"/>
    <col min="13058" max="13059" width="0" style="258" hidden="1" customWidth="1"/>
    <col min="13060" max="13060" width="12.5" style="258" customWidth="1"/>
    <col min="13061" max="13064" width="0" style="258" hidden="1" customWidth="1"/>
    <col min="13065" max="13065" width="4.1640625" style="258" customWidth="1"/>
    <col min="13066" max="13072" width="0" style="258" hidden="1" customWidth="1"/>
    <col min="13073" max="13073" width="9.33203125" style="258"/>
    <col min="13074" max="13074" width="7.6640625" style="258" customWidth="1"/>
    <col min="13075" max="13075" width="28.5" style="258" customWidth="1"/>
    <col min="13076" max="13076" width="5" style="258" customWidth="1"/>
    <col min="13077" max="13077" width="9.6640625" style="258" customWidth="1"/>
    <col min="13078" max="13078" width="10.1640625" style="258" customWidth="1"/>
    <col min="13079" max="13306" width="9.33203125" style="258"/>
    <col min="13307" max="13307" width="4.83203125" style="258" customWidth="1"/>
    <col min="13308" max="13308" width="5.83203125" style="258" customWidth="1"/>
    <col min="13309" max="13309" width="15.1640625" style="258" customWidth="1"/>
    <col min="13310" max="13310" width="43.33203125" style="258" customWidth="1"/>
    <col min="13311" max="13311" width="12.5" style="258" customWidth="1"/>
    <col min="13312" max="13312" width="6.1640625" style="258" customWidth="1"/>
    <col min="13313" max="13313" width="9.5" style="258" customWidth="1"/>
    <col min="13314" max="13315" width="0" style="258" hidden="1" customWidth="1"/>
    <col min="13316" max="13316" width="12.5" style="258" customWidth="1"/>
    <col min="13317" max="13320" width="0" style="258" hidden="1" customWidth="1"/>
    <col min="13321" max="13321" width="4.1640625" style="258" customWidth="1"/>
    <col min="13322" max="13328" width="0" style="258" hidden="1" customWidth="1"/>
    <col min="13329" max="13329" width="9.33203125" style="258"/>
    <col min="13330" max="13330" width="7.6640625" style="258" customWidth="1"/>
    <col min="13331" max="13331" width="28.5" style="258" customWidth="1"/>
    <col min="13332" max="13332" width="5" style="258" customWidth="1"/>
    <col min="13333" max="13333" width="9.6640625" style="258" customWidth="1"/>
    <col min="13334" max="13334" width="10.1640625" style="258" customWidth="1"/>
    <col min="13335" max="13562" width="9.33203125" style="258"/>
    <col min="13563" max="13563" width="4.83203125" style="258" customWidth="1"/>
    <col min="13564" max="13564" width="5.83203125" style="258" customWidth="1"/>
    <col min="13565" max="13565" width="15.1640625" style="258" customWidth="1"/>
    <col min="13566" max="13566" width="43.33203125" style="258" customWidth="1"/>
    <col min="13567" max="13567" width="12.5" style="258" customWidth="1"/>
    <col min="13568" max="13568" width="6.1640625" style="258" customWidth="1"/>
    <col min="13569" max="13569" width="9.5" style="258" customWidth="1"/>
    <col min="13570" max="13571" width="0" style="258" hidden="1" customWidth="1"/>
    <col min="13572" max="13572" width="12.5" style="258" customWidth="1"/>
    <col min="13573" max="13576" width="0" style="258" hidden="1" customWidth="1"/>
    <col min="13577" max="13577" width="4.1640625" style="258" customWidth="1"/>
    <col min="13578" max="13584" width="0" style="258" hidden="1" customWidth="1"/>
    <col min="13585" max="13585" width="9.33203125" style="258"/>
    <col min="13586" max="13586" width="7.6640625" style="258" customWidth="1"/>
    <col min="13587" max="13587" width="28.5" style="258" customWidth="1"/>
    <col min="13588" max="13588" width="5" style="258" customWidth="1"/>
    <col min="13589" max="13589" width="9.6640625" style="258" customWidth="1"/>
    <col min="13590" max="13590" width="10.1640625" style="258" customWidth="1"/>
    <col min="13591" max="13818" width="9.33203125" style="258"/>
    <col min="13819" max="13819" width="4.83203125" style="258" customWidth="1"/>
    <col min="13820" max="13820" width="5.83203125" style="258" customWidth="1"/>
    <col min="13821" max="13821" width="15.1640625" style="258" customWidth="1"/>
    <col min="13822" max="13822" width="43.33203125" style="258" customWidth="1"/>
    <col min="13823" max="13823" width="12.5" style="258" customWidth="1"/>
    <col min="13824" max="13824" width="6.1640625" style="258" customWidth="1"/>
    <col min="13825" max="13825" width="9.5" style="258" customWidth="1"/>
    <col min="13826" max="13827" width="0" style="258" hidden="1" customWidth="1"/>
    <col min="13828" max="13828" width="12.5" style="258" customWidth="1"/>
    <col min="13829" max="13832" width="0" style="258" hidden="1" customWidth="1"/>
    <col min="13833" max="13833" width="4.1640625" style="258" customWidth="1"/>
    <col min="13834" max="13840" width="0" style="258" hidden="1" customWidth="1"/>
    <col min="13841" max="13841" width="9.33203125" style="258"/>
    <col min="13842" max="13842" width="7.6640625" style="258" customWidth="1"/>
    <col min="13843" max="13843" width="28.5" style="258" customWidth="1"/>
    <col min="13844" max="13844" width="5" style="258" customWidth="1"/>
    <col min="13845" max="13845" width="9.6640625" style="258" customWidth="1"/>
    <col min="13846" max="13846" width="10.1640625" style="258" customWidth="1"/>
    <col min="13847" max="14074" width="9.33203125" style="258"/>
    <col min="14075" max="14075" width="4.83203125" style="258" customWidth="1"/>
    <col min="14076" max="14076" width="5.83203125" style="258" customWidth="1"/>
    <col min="14077" max="14077" width="15.1640625" style="258" customWidth="1"/>
    <col min="14078" max="14078" width="43.33203125" style="258" customWidth="1"/>
    <col min="14079" max="14079" width="12.5" style="258" customWidth="1"/>
    <col min="14080" max="14080" width="6.1640625" style="258" customWidth="1"/>
    <col min="14081" max="14081" width="9.5" style="258" customWidth="1"/>
    <col min="14082" max="14083" width="0" style="258" hidden="1" customWidth="1"/>
    <col min="14084" max="14084" width="12.5" style="258" customWidth="1"/>
    <col min="14085" max="14088" width="0" style="258" hidden="1" customWidth="1"/>
    <col min="14089" max="14089" width="4.1640625" style="258" customWidth="1"/>
    <col min="14090" max="14096" width="0" style="258" hidden="1" customWidth="1"/>
    <col min="14097" max="14097" width="9.33203125" style="258"/>
    <col min="14098" max="14098" width="7.6640625" style="258" customWidth="1"/>
    <col min="14099" max="14099" width="28.5" style="258" customWidth="1"/>
    <col min="14100" max="14100" width="5" style="258" customWidth="1"/>
    <col min="14101" max="14101" width="9.6640625" style="258" customWidth="1"/>
    <col min="14102" max="14102" width="10.1640625" style="258" customWidth="1"/>
    <col min="14103" max="14330" width="9.33203125" style="258"/>
    <col min="14331" max="14331" width="4.83203125" style="258" customWidth="1"/>
    <col min="14332" max="14332" width="5.83203125" style="258" customWidth="1"/>
    <col min="14333" max="14333" width="15.1640625" style="258" customWidth="1"/>
    <col min="14334" max="14334" width="43.33203125" style="258" customWidth="1"/>
    <col min="14335" max="14335" width="12.5" style="258" customWidth="1"/>
    <col min="14336" max="14336" width="6.1640625" style="258" customWidth="1"/>
    <col min="14337" max="14337" width="9.5" style="258" customWidth="1"/>
    <col min="14338" max="14339" width="0" style="258" hidden="1" customWidth="1"/>
    <col min="14340" max="14340" width="12.5" style="258" customWidth="1"/>
    <col min="14341" max="14344" width="0" style="258" hidden="1" customWidth="1"/>
    <col min="14345" max="14345" width="4.1640625" style="258" customWidth="1"/>
    <col min="14346" max="14352" width="0" style="258" hidden="1" customWidth="1"/>
    <col min="14353" max="14353" width="9.33203125" style="258"/>
    <col min="14354" max="14354" width="7.6640625" style="258" customWidth="1"/>
    <col min="14355" max="14355" width="28.5" style="258" customWidth="1"/>
    <col min="14356" max="14356" width="5" style="258" customWidth="1"/>
    <col min="14357" max="14357" width="9.6640625" style="258" customWidth="1"/>
    <col min="14358" max="14358" width="10.1640625" style="258" customWidth="1"/>
    <col min="14359" max="14586" width="9.33203125" style="258"/>
    <col min="14587" max="14587" width="4.83203125" style="258" customWidth="1"/>
    <col min="14588" max="14588" width="5.83203125" style="258" customWidth="1"/>
    <col min="14589" max="14589" width="15.1640625" style="258" customWidth="1"/>
    <col min="14590" max="14590" width="43.33203125" style="258" customWidth="1"/>
    <col min="14591" max="14591" width="12.5" style="258" customWidth="1"/>
    <col min="14592" max="14592" width="6.1640625" style="258" customWidth="1"/>
    <col min="14593" max="14593" width="9.5" style="258" customWidth="1"/>
    <col min="14594" max="14595" width="0" style="258" hidden="1" customWidth="1"/>
    <col min="14596" max="14596" width="12.5" style="258" customWidth="1"/>
    <col min="14597" max="14600" width="0" style="258" hidden="1" customWidth="1"/>
    <col min="14601" max="14601" width="4.1640625" style="258" customWidth="1"/>
    <col min="14602" max="14608" width="0" style="258" hidden="1" customWidth="1"/>
    <col min="14609" max="14609" width="9.33203125" style="258"/>
    <col min="14610" max="14610" width="7.6640625" style="258" customWidth="1"/>
    <col min="14611" max="14611" width="28.5" style="258" customWidth="1"/>
    <col min="14612" max="14612" width="5" style="258" customWidth="1"/>
    <col min="14613" max="14613" width="9.6640625" style="258" customWidth="1"/>
    <col min="14614" max="14614" width="10.1640625" style="258" customWidth="1"/>
    <col min="14615" max="14842" width="9.33203125" style="258"/>
    <col min="14843" max="14843" width="4.83203125" style="258" customWidth="1"/>
    <col min="14844" max="14844" width="5.83203125" style="258" customWidth="1"/>
    <col min="14845" max="14845" width="15.1640625" style="258" customWidth="1"/>
    <col min="14846" max="14846" width="43.33203125" style="258" customWidth="1"/>
    <col min="14847" max="14847" width="12.5" style="258" customWidth="1"/>
    <col min="14848" max="14848" width="6.1640625" style="258" customWidth="1"/>
    <col min="14849" max="14849" width="9.5" style="258" customWidth="1"/>
    <col min="14850" max="14851" width="0" style="258" hidden="1" customWidth="1"/>
    <col min="14852" max="14852" width="12.5" style="258" customWidth="1"/>
    <col min="14853" max="14856" width="0" style="258" hidden="1" customWidth="1"/>
    <col min="14857" max="14857" width="4.1640625" style="258" customWidth="1"/>
    <col min="14858" max="14864" width="0" style="258" hidden="1" customWidth="1"/>
    <col min="14865" max="14865" width="9.33203125" style="258"/>
    <col min="14866" max="14866" width="7.6640625" style="258" customWidth="1"/>
    <col min="14867" max="14867" width="28.5" style="258" customWidth="1"/>
    <col min="14868" max="14868" width="5" style="258" customWidth="1"/>
    <col min="14869" max="14869" width="9.6640625" style="258" customWidth="1"/>
    <col min="14870" max="14870" width="10.1640625" style="258" customWidth="1"/>
    <col min="14871" max="15098" width="9.33203125" style="258"/>
    <col min="15099" max="15099" width="4.83203125" style="258" customWidth="1"/>
    <col min="15100" max="15100" width="5.83203125" style="258" customWidth="1"/>
    <col min="15101" max="15101" width="15.1640625" style="258" customWidth="1"/>
    <col min="15102" max="15102" width="43.33203125" style="258" customWidth="1"/>
    <col min="15103" max="15103" width="12.5" style="258" customWidth="1"/>
    <col min="15104" max="15104" width="6.1640625" style="258" customWidth="1"/>
    <col min="15105" max="15105" width="9.5" style="258" customWidth="1"/>
    <col min="15106" max="15107" width="0" style="258" hidden="1" customWidth="1"/>
    <col min="15108" max="15108" width="12.5" style="258" customWidth="1"/>
    <col min="15109" max="15112" width="0" style="258" hidden="1" customWidth="1"/>
    <col min="15113" max="15113" width="4.1640625" style="258" customWidth="1"/>
    <col min="15114" max="15120" width="0" style="258" hidden="1" customWidth="1"/>
    <col min="15121" max="15121" width="9.33203125" style="258"/>
    <col min="15122" max="15122" width="7.6640625" style="258" customWidth="1"/>
    <col min="15123" max="15123" width="28.5" style="258" customWidth="1"/>
    <col min="15124" max="15124" width="5" style="258" customWidth="1"/>
    <col min="15125" max="15125" width="9.6640625" style="258" customWidth="1"/>
    <col min="15126" max="15126" width="10.1640625" style="258" customWidth="1"/>
    <col min="15127" max="15354" width="9.33203125" style="258"/>
    <col min="15355" max="15355" width="4.83203125" style="258" customWidth="1"/>
    <col min="15356" max="15356" width="5.83203125" style="258" customWidth="1"/>
    <col min="15357" max="15357" width="15.1640625" style="258" customWidth="1"/>
    <col min="15358" max="15358" width="43.33203125" style="258" customWidth="1"/>
    <col min="15359" max="15359" width="12.5" style="258" customWidth="1"/>
    <col min="15360" max="15360" width="6.1640625" style="258" customWidth="1"/>
    <col min="15361" max="15361" width="9.5" style="258" customWidth="1"/>
    <col min="15362" max="15363" width="0" style="258" hidden="1" customWidth="1"/>
    <col min="15364" max="15364" width="12.5" style="258" customWidth="1"/>
    <col min="15365" max="15368" width="0" style="258" hidden="1" customWidth="1"/>
    <col min="15369" max="15369" width="4.1640625" style="258" customWidth="1"/>
    <col min="15370" max="15376" width="0" style="258" hidden="1" customWidth="1"/>
    <col min="15377" max="15377" width="9.33203125" style="258"/>
    <col min="15378" max="15378" width="7.6640625" style="258" customWidth="1"/>
    <col min="15379" max="15379" width="28.5" style="258" customWidth="1"/>
    <col min="15380" max="15380" width="5" style="258" customWidth="1"/>
    <col min="15381" max="15381" width="9.6640625" style="258" customWidth="1"/>
    <col min="15382" max="15382" width="10.1640625" style="258" customWidth="1"/>
    <col min="15383" max="15610" width="9.33203125" style="258"/>
    <col min="15611" max="15611" width="4.83203125" style="258" customWidth="1"/>
    <col min="15612" max="15612" width="5.83203125" style="258" customWidth="1"/>
    <col min="15613" max="15613" width="15.1640625" style="258" customWidth="1"/>
    <col min="15614" max="15614" width="43.33203125" style="258" customWidth="1"/>
    <col min="15615" max="15615" width="12.5" style="258" customWidth="1"/>
    <col min="15616" max="15616" width="6.1640625" style="258" customWidth="1"/>
    <col min="15617" max="15617" width="9.5" style="258" customWidth="1"/>
    <col min="15618" max="15619" width="0" style="258" hidden="1" customWidth="1"/>
    <col min="15620" max="15620" width="12.5" style="258" customWidth="1"/>
    <col min="15621" max="15624" width="0" style="258" hidden="1" customWidth="1"/>
    <col min="15625" max="15625" width="4.1640625" style="258" customWidth="1"/>
    <col min="15626" max="15632" width="0" style="258" hidden="1" customWidth="1"/>
    <col min="15633" max="15633" width="9.33203125" style="258"/>
    <col min="15634" max="15634" width="7.6640625" style="258" customWidth="1"/>
    <col min="15635" max="15635" width="28.5" style="258" customWidth="1"/>
    <col min="15636" max="15636" width="5" style="258" customWidth="1"/>
    <col min="15637" max="15637" width="9.6640625" style="258" customWidth="1"/>
    <col min="15638" max="15638" width="10.1640625" style="258" customWidth="1"/>
    <col min="15639" max="15866" width="9.33203125" style="258"/>
    <col min="15867" max="15867" width="4.83203125" style="258" customWidth="1"/>
    <col min="15868" max="15868" width="5.83203125" style="258" customWidth="1"/>
    <col min="15869" max="15869" width="15.1640625" style="258" customWidth="1"/>
    <col min="15870" max="15870" width="43.33203125" style="258" customWidth="1"/>
    <col min="15871" max="15871" width="12.5" style="258" customWidth="1"/>
    <col min="15872" max="15872" width="6.1640625" style="258" customWidth="1"/>
    <col min="15873" max="15873" width="9.5" style="258" customWidth="1"/>
    <col min="15874" max="15875" width="0" style="258" hidden="1" customWidth="1"/>
    <col min="15876" max="15876" width="12.5" style="258" customWidth="1"/>
    <col min="15877" max="15880" width="0" style="258" hidden="1" customWidth="1"/>
    <col min="15881" max="15881" width="4.1640625" style="258" customWidth="1"/>
    <col min="15882" max="15888" width="0" style="258" hidden="1" customWidth="1"/>
    <col min="15889" max="15889" width="9.33203125" style="258"/>
    <col min="15890" max="15890" width="7.6640625" style="258" customWidth="1"/>
    <col min="15891" max="15891" width="28.5" style="258" customWidth="1"/>
    <col min="15892" max="15892" width="5" style="258" customWidth="1"/>
    <col min="15893" max="15893" width="9.6640625" style="258" customWidth="1"/>
    <col min="15894" max="15894" width="10.1640625" style="258" customWidth="1"/>
    <col min="15895" max="16122" width="9.33203125" style="258"/>
    <col min="16123" max="16123" width="4.83203125" style="258" customWidth="1"/>
    <col min="16124" max="16124" width="5.83203125" style="258" customWidth="1"/>
    <col min="16125" max="16125" width="15.1640625" style="258" customWidth="1"/>
    <col min="16126" max="16126" width="43.33203125" style="258" customWidth="1"/>
    <col min="16127" max="16127" width="12.5" style="258" customWidth="1"/>
    <col min="16128" max="16128" width="6.1640625" style="258" customWidth="1"/>
    <col min="16129" max="16129" width="9.5" style="258" customWidth="1"/>
    <col min="16130" max="16131" width="0" style="258" hidden="1" customWidth="1"/>
    <col min="16132" max="16132" width="12.5" style="258" customWidth="1"/>
    <col min="16133" max="16136" width="0" style="258" hidden="1" customWidth="1"/>
    <col min="16137" max="16137" width="4.1640625" style="258" customWidth="1"/>
    <col min="16138" max="16144" width="0" style="258" hidden="1" customWidth="1"/>
    <col min="16145" max="16145" width="9.33203125" style="258"/>
    <col min="16146" max="16146" width="7.6640625" style="258" customWidth="1"/>
    <col min="16147" max="16147" width="28.5" style="258" customWidth="1"/>
    <col min="16148" max="16148" width="5" style="258" customWidth="1"/>
    <col min="16149" max="16149" width="9.6640625" style="258" customWidth="1"/>
    <col min="16150" max="16150" width="10.1640625" style="258" customWidth="1"/>
    <col min="16151" max="16384" width="9.33203125" style="258"/>
  </cols>
  <sheetData>
    <row r="1" spans="1:23" ht="11.1" customHeight="1">
      <c r="A1" s="257" t="s">
        <v>1269</v>
      </c>
      <c r="B1" s="258"/>
      <c r="C1" s="258"/>
      <c r="E1" s="257" t="s">
        <v>1270</v>
      </c>
      <c r="H1" s="258"/>
      <c r="I1" s="258"/>
      <c r="L1" s="258"/>
      <c r="M1" s="258"/>
      <c r="N1" s="258"/>
      <c r="T1" s="258"/>
      <c r="U1" s="258"/>
      <c r="V1" s="258"/>
      <c r="W1" s="258"/>
    </row>
    <row r="2" spans="1:23" ht="11.1" customHeight="1">
      <c r="A2" s="257" t="s">
        <v>32</v>
      </c>
      <c r="B2" s="258"/>
      <c r="C2" s="258" t="s">
        <v>1271</v>
      </c>
      <c r="E2" s="257" t="s">
        <v>1272</v>
      </c>
      <c r="H2" s="262"/>
      <c r="I2" s="258"/>
      <c r="L2" s="258"/>
      <c r="M2" s="258"/>
      <c r="N2" s="258"/>
      <c r="T2" s="258"/>
      <c r="U2" s="258"/>
      <c r="V2" s="258"/>
      <c r="W2" s="258"/>
    </row>
    <row r="3" spans="1:23" ht="11.1" customHeight="1">
      <c r="A3" s="257" t="s">
        <v>1273</v>
      </c>
      <c r="B3" s="258"/>
      <c r="C3" s="258"/>
      <c r="E3" s="257" t="s">
        <v>1274</v>
      </c>
      <c r="H3" s="258"/>
      <c r="I3" s="258"/>
      <c r="L3" s="258"/>
      <c r="M3" s="258"/>
      <c r="N3" s="258"/>
      <c r="T3" s="258"/>
      <c r="U3" s="258"/>
      <c r="V3" s="258"/>
      <c r="W3" s="258"/>
    </row>
    <row r="4" spans="1:23" ht="9.9499999999999993" customHeight="1">
      <c r="A4" s="258"/>
      <c r="B4" s="258"/>
      <c r="C4" s="258"/>
      <c r="E4" s="258"/>
      <c r="G4" s="258"/>
      <c r="H4" s="258"/>
      <c r="I4" s="258"/>
      <c r="J4" s="258"/>
      <c r="K4" s="258"/>
      <c r="L4" s="258"/>
      <c r="M4" s="258"/>
      <c r="N4" s="258"/>
      <c r="T4" s="258"/>
      <c r="U4" s="258"/>
      <c r="V4" s="258"/>
      <c r="W4" s="258"/>
    </row>
    <row r="5" spans="1:23" s="264" customFormat="1">
      <c r="A5" s="263" t="s">
        <v>1275</v>
      </c>
      <c r="C5" s="265" t="s">
        <v>1276</v>
      </c>
      <c r="D5" s="266"/>
      <c r="G5" s="266"/>
      <c r="Q5" s="267"/>
      <c r="R5" s="267"/>
      <c r="S5" s="267"/>
    </row>
    <row r="6" spans="1:23" s="264" customFormat="1">
      <c r="A6" s="263" t="s">
        <v>1277</v>
      </c>
      <c r="C6" s="265" t="s">
        <v>1278</v>
      </c>
      <c r="D6" s="266"/>
      <c r="G6" s="266"/>
      <c r="Q6" s="267"/>
      <c r="R6" s="267"/>
      <c r="S6" s="267"/>
    </row>
    <row r="7" spans="1:23" ht="9.9499999999999993" customHeight="1">
      <c r="A7" s="257"/>
      <c r="B7" s="258"/>
      <c r="C7" s="258"/>
      <c r="E7" s="258"/>
      <c r="G7" s="258"/>
      <c r="H7" s="258"/>
      <c r="I7" s="258"/>
      <c r="J7" s="258"/>
      <c r="K7" s="258"/>
      <c r="L7" s="258"/>
      <c r="M7" s="258"/>
      <c r="N7" s="258"/>
      <c r="T7" s="258"/>
      <c r="U7" s="258"/>
      <c r="V7" s="258"/>
      <c r="W7" s="258"/>
    </row>
    <row r="8" spans="1:23" ht="14.25" thickBot="1">
      <c r="A8" s="258"/>
      <c r="D8" s="265" t="e">
        <f>CONCATENATE(#REF!," ",#REF!," ",#REF!," ",#REF!)</f>
        <v>#REF!</v>
      </c>
      <c r="T8" s="258"/>
      <c r="U8" s="258"/>
      <c r="V8" s="258"/>
      <c r="W8" s="258"/>
    </row>
    <row r="9" spans="1:23" ht="13.5" thickTop="1">
      <c r="A9" s="270" t="s">
        <v>1279</v>
      </c>
      <c r="B9" s="270" t="s">
        <v>60</v>
      </c>
      <c r="C9" s="270" t="s">
        <v>777</v>
      </c>
      <c r="D9" s="270" t="s">
        <v>1280</v>
      </c>
      <c r="E9" s="270" t="s">
        <v>151</v>
      </c>
      <c r="F9" s="270" t="s">
        <v>1281</v>
      </c>
      <c r="G9" s="270" t="s">
        <v>1282</v>
      </c>
      <c r="H9" s="270" t="s">
        <v>1283</v>
      </c>
      <c r="I9" s="270" t="s">
        <v>1284</v>
      </c>
      <c r="J9" s="270" t="s">
        <v>1285</v>
      </c>
      <c r="K9" s="271" t="s">
        <v>1286</v>
      </c>
      <c r="L9" s="272"/>
      <c r="M9" s="273" t="s">
        <v>1287</v>
      </c>
      <c r="N9" s="272"/>
      <c r="O9" s="270" t="s">
        <v>42</v>
      </c>
      <c r="P9" s="274" t="s">
        <v>1288</v>
      </c>
      <c r="Q9" s="275" t="s">
        <v>151</v>
      </c>
      <c r="R9" s="275" t="s">
        <v>151</v>
      </c>
      <c r="S9" s="276" t="s">
        <v>151</v>
      </c>
      <c r="T9" s="277" t="s">
        <v>1289</v>
      </c>
      <c r="U9" s="277" t="s">
        <v>1290</v>
      </c>
      <c r="V9" s="277" t="s">
        <v>148</v>
      </c>
      <c r="W9" s="258"/>
    </row>
    <row r="10" spans="1:23" ht="13.5" thickBot="1">
      <c r="A10" s="278" t="s">
        <v>1291</v>
      </c>
      <c r="B10" s="278" t="s">
        <v>1292</v>
      </c>
      <c r="C10" s="279"/>
      <c r="D10" s="278" t="s">
        <v>1293</v>
      </c>
      <c r="E10" s="278" t="s">
        <v>1294</v>
      </c>
      <c r="F10" s="278" t="s">
        <v>1295</v>
      </c>
      <c r="G10" s="278" t="s">
        <v>1296</v>
      </c>
      <c r="H10" s="278" t="s">
        <v>1297</v>
      </c>
      <c r="I10" s="278" t="s">
        <v>1298</v>
      </c>
      <c r="J10" s="278"/>
      <c r="K10" s="278" t="s">
        <v>1282</v>
      </c>
      <c r="L10" s="278" t="s">
        <v>1285</v>
      </c>
      <c r="M10" s="280" t="s">
        <v>1282</v>
      </c>
      <c r="N10" s="278" t="s">
        <v>1285</v>
      </c>
      <c r="O10" s="278" t="s">
        <v>414</v>
      </c>
      <c r="P10" s="281"/>
      <c r="Q10" s="282" t="s">
        <v>1299</v>
      </c>
      <c r="R10" s="282" t="s">
        <v>1300</v>
      </c>
      <c r="S10" s="283" t="s">
        <v>1301</v>
      </c>
      <c r="T10" s="277" t="s">
        <v>1302</v>
      </c>
      <c r="U10" s="277" t="s">
        <v>1303</v>
      </c>
      <c r="V10" s="277" t="s">
        <v>1304</v>
      </c>
      <c r="W10" s="284" t="s">
        <v>1305</v>
      </c>
    </row>
    <row r="11" spans="1:23" ht="9.9499999999999993" customHeight="1" thickTop="1"/>
    <row r="12" spans="1:23">
      <c r="D12" s="257" t="s">
        <v>1306</v>
      </c>
    </row>
    <row r="13" spans="1:23">
      <c r="D13" s="257" t="s">
        <v>1307</v>
      </c>
    </row>
    <row r="14" spans="1:23">
      <c r="A14" s="285">
        <v>1</v>
      </c>
      <c r="B14" s="268" t="s">
        <v>1308</v>
      </c>
      <c r="C14" s="269" t="s">
        <v>1309</v>
      </c>
      <c r="D14" s="258" t="s">
        <v>1310</v>
      </c>
      <c r="E14" s="261">
        <f>E50+E52+E54+E56+E65+E147+E155</f>
        <v>58</v>
      </c>
      <c r="F14" s="258" t="s">
        <v>1311</v>
      </c>
      <c r="H14" s="259">
        <v>663</v>
      </c>
      <c r="J14" s="259">
        <f t="shared" ref="J14:J19" si="0">E14*G14</f>
        <v>0</v>
      </c>
      <c r="O14" s="258">
        <v>20</v>
      </c>
      <c r="P14" s="258" t="s">
        <v>1312</v>
      </c>
      <c r="W14" s="286">
        <v>2.0539999999999998</v>
      </c>
    </row>
    <row r="15" spans="1:23">
      <c r="A15" s="285">
        <v>2</v>
      </c>
      <c r="B15" s="268" t="s">
        <v>822</v>
      </c>
      <c r="C15" s="269" t="s">
        <v>1313</v>
      </c>
      <c r="D15" s="258" t="s">
        <v>1314</v>
      </c>
      <c r="E15" s="261">
        <v>58</v>
      </c>
      <c r="F15" s="258" t="s">
        <v>1311</v>
      </c>
      <c r="I15" s="259">
        <v>118.3</v>
      </c>
      <c r="J15" s="259">
        <f t="shared" si="0"/>
        <v>0</v>
      </c>
      <c r="K15" s="259" t="e">
        <f>F15*H15</f>
        <v>#VALUE!</v>
      </c>
      <c r="L15" s="259">
        <f>G15*I15</f>
        <v>0</v>
      </c>
      <c r="M15" s="259">
        <f>H15*J15</f>
        <v>0</v>
      </c>
      <c r="N15" s="259" t="e">
        <f>I15*K15</f>
        <v>#VALUE!</v>
      </c>
      <c r="O15" s="258">
        <v>20</v>
      </c>
      <c r="P15" s="258" t="s">
        <v>1315</v>
      </c>
    </row>
    <row r="16" spans="1:23">
      <c r="A16" s="285">
        <v>3</v>
      </c>
      <c r="B16" s="268" t="s">
        <v>1308</v>
      </c>
      <c r="C16" s="269" t="s">
        <v>1316</v>
      </c>
      <c r="D16" s="258" t="s">
        <v>1317</v>
      </c>
      <c r="E16" s="261">
        <v>75</v>
      </c>
      <c r="F16" s="258" t="s">
        <v>1311</v>
      </c>
      <c r="H16" s="259">
        <v>1620</v>
      </c>
      <c r="J16" s="259">
        <f t="shared" si="0"/>
        <v>0</v>
      </c>
      <c r="O16" s="258">
        <v>20</v>
      </c>
      <c r="P16" s="258" t="s">
        <v>1318</v>
      </c>
      <c r="W16" s="286">
        <v>5.0549999999999997</v>
      </c>
    </row>
    <row r="17" spans="1:24">
      <c r="A17" s="285">
        <v>4</v>
      </c>
      <c r="B17" s="268" t="s">
        <v>822</v>
      </c>
      <c r="C17" s="269" t="s">
        <v>1319</v>
      </c>
      <c r="D17" s="258" t="s">
        <v>1320</v>
      </c>
      <c r="E17" s="261">
        <v>75</v>
      </c>
      <c r="F17" s="258" t="s">
        <v>1311</v>
      </c>
      <c r="I17" s="259">
        <v>562.5</v>
      </c>
      <c r="J17" s="259">
        <f t="shared" si="0"/>
        <v>0</v>
      </c>
      <c r="K17" s="260">
        <v>1E-4</v>
      </c>
      <c r="L17" s="260">
        <v>1.5E-3</v>
      </c>
      <c r="O17" s="258">
        <v>20</v>
      </c>
      <c r="P17" s="258" t="s">
        <v>1321</v>
      </c>
    </row>
    <row r="18" spans="1:24">
      <c r="A18" s="285">
        <v>5</v>
      </c>
      <c r="B18" s="268" t="s">
        <v>1308</v>
      </c>
      <c r="C18" s="269" t="s">
        <v>1322</v>
      </c>
      <c r="D18" s="258" t="s">
        <v>1323</v>
      </c>
      <c r="E18" s="261">
        <v>100</v>
      </c>
      <c r="F18" s="258" t="s">
        <v>1324</v>
      </c>
      <c r="H18" s="259">
        <v>570</v>
      </c>
      <c r="I18" s="259" t="s">
        <v>1325</v>
      </c>
      <c r="J18" s="259">
        <f t="shared" si="0"/>
        <v>0</v>
      </c>
      <c r="K18" s="260" t="s">
        <v>1325</v>
      </c>
      <c r="L18" s="260" t="s">
        <v>1325</v>
      </c>
      <c r="M18" s="261" t="s">
        <v>1325</v>
      </c>
      <c r="N18" s="261" t="s">
        <v>1325</v>
      </c>
      <c r="O18" s="258">
        <v>20</v>
      </c>
      <c r="P18" s="258" t="s">
        <v>1326</v>
      </c>
      <c r="W18" s="258"/>
    </row>
    <row r="19" spans="1:24">
      <c r="A19" s="285">
        <v>6</v>
      </c>
      <c r="B19" s="268" t="s">
        <v>822</v>
      </c>
      <c r="C19" s="269" t="s">
        <v>1327</v>
      </c>
      <c r="D19" s="258" t="s">
        <v>1328</v>
      </c>
      <c r="E19" s="261">
        <v>100</v>
      </c>
      <c r="F19" s="258" t="s">
        <v>1324</v>
      </c>
      <c r="H19" s="259" t="s">
        <v>1325</v>
      </c>
      <c r="I19" s="259">
        <v>495</v>
      </c>
      <c r="J19" s="259">
        <f t="shared" si="0"/>
        <v>0</v>
      </c>
      <c r="K19" s="260" t="s">
        <v>1325</v>
      </c>
      <c r="L19" s="260" t="s">
        <v>1325</v>
      </c>
      <c r="M19" s="261" t="s">
        <v>1325</v>
      </c>
      <c r="N19" s="261" t="s">
        <v>1325</v>
      </c>
      <c r="O19" s="258">
        <v>20</v>
      </c>
      <c r="P19" s="258" t="s">
        <v>1329</v>
      </c>
      <c r="W19" s="258"/>
    </row>
    <row r="20" spans="1:24">
      <c r="D20" s="287" t="s">
        <v>1330</v>
      </c>
      <c r="E20" s="261">
        <f>J20</f>
        <v>0</v>
      </c>
      <c r="H20" s="259">
        <v>2283</v>
      </c>
      <c r="I20" s="259">
        <v>680.8</v>
      </c>
      <c r="J20" s="259">
        <f>SUM(J14:J19)</f>
        <v>0</v>
      </c>
      <c r="L20" s="260">
        <v>2.5400000000000002E-3</v>
      </c>
      <c r="W20" s="286">
        <v>7.109</v>
      </c>
    </row>
    <row r="21" spans="1:24" ht="9.9499999999999993" customHeight="1">
      <c r="D21" s="287"/>
    </row>
    <row r="22" spans="1:24">
      <c r="D22" s="257" t="s">
        <v>1331</v>
      </c>
    </row>
    <row r="23" spans="1:24">
      <c r="A23" s="285">
        <v>7</v>
      </c>
      <c r="B23" s="268" t="s">
        <v>1308</v>
      </c>
      <c r="C23" s="269" t="s">
        <v>1332</v>
      </c>
      <c r="D23" s="258" t="s">
        <v>1333</v>
      </c>
      <c r="E23" s="261">
        <v>30</v>
      </c>
      <c r="F23" s="258" t="s">
        <v>1324</v>
      </c>
      <c r="H23" s="259">
        <v>234</v>
      </c>
      <c r="J23" s="259">
        <f>E23*G23</f>
        <v>0</v>
      </c>
      <c r="O23" s="258">
        <v>20</v>
      </c>
      <c r="P23" s="258" t="s">
        <v>1334</v>
      </c>
      <c r="W23" s="286">
        <v>0.73499999999999999</v>
      </c>
      <c r="X23" s="259"/>
    </row>
    <row r="24" spans="1:24">
      <c r="A24" s="285">
        <v>8</v>
      </c>
      <c r="B24" s="268" t="s">
        <v>822</v>
      </c>
      <c r="C24" s="269" t="s">
        <v>1335</v>
      </c>
      <c r="D24" s="258" t="s">
        <v>1336</v>
      </c>
      <c r="E24" s="261">
        <v>30</v>
      </c>
      <c r="F24" s="258" t="s">
        <v>1324</v>
      </c>
      <c r="I24" s="259">
        <v>139.5</v>
      </c>
      <c r="J24" s="259">
        <f t="shared" ref="J24:J41" si="1">E24*G24</f>
        <v>0</v>
      </c>
      <c r="O24" s="258">
        <v>20</v>
      </c>
      <c r="P24" s="258" t="s">
        <v>1337</v>
      </c>
    </row>
    <row r="25" spans="1:24">
      <c r="A25" s="285">
        <v>9</v>
      </c>
      <c r="B25" s="268" t="s">
        <v>1308</v>
      </c>
      <c r="C25" s="269" t="s">
        <v>1332</v>
      </c>
      <c r="D25" s="258" t="s">
        <v>1338</v>
      </c>
      <c r="E25" s="261">
        <v>75</v>
      </c>
      <c r="F25" s="258" t="s">
        <v>1324</v>
      </c>
      <c r="H25" s="259">
        <v>234</v>
      </c>
      <c r="J25" s="259">
        <f t="shared" si="1"/>
        <v>0</v>
      </c>
      <c r="O25" s="258">
        <v>20</v>
      </c>
      <c r="P25" s="258" t="s">
        <v>1334</v>
      </c>
      <c r="W25" s="286">
        <v>0.73499999999999999</v>
      </c>
      <c r="X25" s="259"/>
    </row>
    <row r="26" spans="1:24">
      <c r="A26" s="285">
        <v>10</v>
      </c>
      <c r="B26" s="268" t="s">
        <v>822</v>
      </c>
      <c r="C26" s="269" t="s">
        <v>1339</v>
      </c>
      <c r="D26" s="258" t="s">
        <v>1340</v>
      </c>
      <c r="E26" s="261">
        <v>75</v>
      </c>
      <c r="F26" s="258" t="s">
        <v>1324</v>
      </c>
      <c r="I26" s="259">
        <v>139.5</v>
      </c>
      <c r="J26" s="259">
        <f t="shared" si="1"/>
        <v>0</v>
      </c>
      <c r="O26" s="258">
        <v>20</v>
      </c>
      <c r="P26" s="258" t="s">
        <v>1337</v>
      </c>
    </row>
    <row r="27" spans="1:24">
      <c r="A27" s="285">
        <v>11</v>
      </c>
      <c r="B27" s="268" t="s">
        <v>1308</v>
      </c>
      <c r="C27" s="269" t="s">
        <v>1341</v>
      </c>
      <c r="D27" s="258" t="s">
        <v>1342</v>
      </c>
      <c r="E27" s="261">
        <f>E28+E29</f>
        <v>500</v>
      </c>
      <c r="F27" s="258" t="s">
        <v>1324</v>
      </c>
      <c r="H27" s="259">
        <v>1950</v>
      </c>
      <c r="J27" s="259">
        <f t="shared" si="1"/>
        <v>0</v>
      </c>
      <c r="O27" s="258">
        <v>20</v>
      </c>
      <c r="P27" s="258" t="s">
        <v>1343</v>
      </c>
      <c r="W27" s="286">
        <v>6.125</v>
      </c>
    </row>
    <row r="28" spans="1:24">
      <c r="A28" s="285">
        <v>12</v>
      </c>
      <c r="B28" s="268" t="s">
        <v>822</v>
      </c>
      <c r="C28" s="269" t="s">
        <v>1344</v>
      </c>
      <c r="D28" s="258" t="s">
        <v>1345</v>
      </c>
      <c r="E28" s="261">
        <v>100</v>
      </c>
      <c r="F28" s="258" t="s">
        <v>1324</v>
      </c>
      <c r="I28" s="259">
        <v>310</v>
      </c>
      <c r="J28" s="259">
        <f t="shared" si="1"/>
        <v>0</v>
      </c>
      <c r="O28" s="258">
        <v>20</v>
      </c>
      <c r="P28" s="258" t="s">
        <v>1346</v>
      </c>
      <c r="X28" s="259"/>
    </row>
    <row r="29" spans="1:24">
      <c r="A29" s="285">
        <v>13</v>
      </c>
      <c r="B29" s="268" t="s">
        <v>822</v>
      </c>
      <c r="C29" s="269" t="s">
        <v>1347</v>
      </c>
      <c r="D29" s="258" t="s">
        <v>1348</v>
      </c>
      <c r="E29" s="261">
        <v>400</v>
      </c>
      <c r="F29" s="258" t="s">
        <v>1324</v>
      </c>
      <c r="I29" s="259">
        <v>1240</v>
      </c>
      <c r="J29" s="259">
        <f t="shared" si="1"/>
        <v>0</v>
      </c>
      <c r="O29" s="258">
        <v>20</v>
      </c>
      <c r="P29" s="258" t="s">
        <v>1349</v>
      </c>
    </row>
    <row r="30" spans="1:24">
      <c r="A30" s="285">
        <v>14</v>
      </c>
      <c r="B30" s="268" t="s">
        <v>1308</v>
      </c>
      <c r="C30" s="269" t="s">
        <v>1350</v>
      </c>
      <c r="D30" s="258" t="s">
        <v>1351</v>
      </c>
      <c r="E30" s="261">
        <v>175</v>
      </c>
      <c r="F30" s="258" t="s">
        <v>1324</v>
      </c>
      <c r="H30" s="259">
        <v>1170</v>
      </c>
      <c r="J30" s="259">
        <f t="shared" si="1"/>
        <v>0</v>
      </c>
      <c r="O30" s="258">
        <v>20</v>
      </c>
      <c r="P30" s="258" t="s">
        <v>1352</v>
      </c>
      <c r="W30" s="286">
        <v>3.6749999999999998</v>
      </c>
      <c r="X30" s="259"/>
    </row>
    <row r="31" spans="1:24">
      <c r="A31" s="285">
        <v>15</v>
      </c>
      <c r="B31" s="268" t="s">
        <v>822</v>
      </c>
      <c r="C31" s="269" t="s">
        <v>1353</v>
      </c>
      <c r="D31" s="258" t="s">
        <v>1354</v>
      </c>
      <c r="E31" s="261">
        <v>175</v>
      </c>
      <c r="F31" s="258" t="s">
        <v>1324</v>
      </c>
      <c r="I31" s="259">
        <v>1440</v>
      </c>
      <c r="J31" s="259">
        <f t="shared" si="1"/>
        <v>0</v>
      </c>
      <c r="O31" s="258">
        <v>20</v>
      </c>
      <c r="P31" s="258" t="s">
        <v>1355</v>
      </c>
    </row>
    <row r="32" spans="1:24">
      <c r="A32" s="285">
        <v>16</v>
      </c>
      <c r="B32" s="268" t="s">
        <v>1308</v>
      </c>
      <c r="C32" s="269" t="s">
        <v>1356</v>
      </c>
      <c r="D32" s="258" t="s">
        <v>1357</v>
      </c>
      <c r="E32" s="261">
        <v>100</v>
      </c>
      <c r="F32" s="258" t="s">
        <v>1324</v>
      </c>
      <c r="H32" s="259">
        <v>243</v>
      </c>
      <c r="J32" s="259">
        <f t="shared" si="1"/>
        <v>0</v>
      </c>
      <c r="O32" s="258">
        <v>20</v>
      </c>
      <c r="P32" s="258" t="s">
        <v>1358</v>
      </c>
      <c r="W32" s="286">
        <v>0.76500000000000001</v>
      </c>
    </row>
    <row r="33" spans="1:23">
      <c r="A33" s="285">
        <v>17</v>
      </c>
      <c r="B33" s="268" t="s">
        <v>822</v>
      </c>
      <c r="C33" s="269" t="s">
        <v>1359</v>
      </c>
      <c r="D33" s="258" t="s">
        <v>1360</v>
      </c>
      <c r="E33" s="261">
        <v>100</v>
      </c>
      <c r="F33" s="258" t="s">
        <v>1324</v>
      </c>
      <c r="I33" s="259">
        <v>457.5</v>
      </c>
      <c r="J33" s="259">
        <f t="shared" si="1"/>
        <v>0</v>
      </c>
      <c r="O33" s="258">
        <v>20</v>
      </c>
      <c r="P33" s="258" t="s">
        <v>1361</v>
      </c>
    </row>
    <row r="34" spans="1:23">
      <c r="A34" s="285">
        <v>18</v>
      </c>
      <c r="B34" s="268" t="s">
        <v>1308</v>
      </c>
      <c r="C34" s="269" t="s">
        <v>1362</v>
      </c>
      <c r="D34" s="258" t="s">
        <v>1363</v>
      </c>
      <c r="E34" s="261">
        <v>125</v>
      </c>
      <c r="F34" s="258" t="s">
        <v>1324</v>
      </c>
      <c r="H34" s="259">
        <v>243</v>
      </c>
      <c r="J34" s="259">
        <f t="shared" si="1"/>
        <v>0</v>
      </c>
      <c r="O34" s="258">
        <v>20</v>
      </c>
      <c r="P34" s="258" t="s">
        <v>1358</v>
      </c>
      <c r="W34" s="286">
        <v>0.76500000000000001</v>
      </c>
    </row>
    <row r="35" spans="1:23">
      <c r="A35" s="285">
        <v>19</v>
      </c>
      <c r="B35" s="268" t="s">
        <v>822</v>
      </c>
      <c r="C35" s="269" t="s">
        <v>1364</v>
      </c>
      <c r="D35" s="258" t="s">
        <v>1365</v>
      </c>
      <c r="E35" s="261">
        <v>125</v>
      </c>
      <c r="F35" s="258" t="s">
        <v>1324</v>
      </c>
      <c r="I35" s="259">
        <v>457.5</v>
      </c>
      <c r="J35" s="259">
        <f t="shared" si="1"/>
        <v>0</v>
      </c>
      <c r="O35" s="258">
        <v>20</v>
      </c>
      <c r="P35" s="258" t="s">
        <v>1361</v>
      </c>
    </row>
    <row r="36" spans="1:23">
      <c r="A36" s="285">
        <v>20</v>
      </c>
      <c r="B36" s="268" t="s">
        <v>1308</v>
      </c>
      <c r="C36" s="269" t="s">
        <v>1366</v>
      </c>
      <c r="D36" s="258" t="s">
        <v>1367</v>
      </c>
      <c r="E36" s="261">
        <v>25</v>
      </c>
      <c r="F36" s="258" t="s">
        <v>1324</v>
      </c>
      <c r="H36" s="259">
        <v>243</v>
      </c>
      <c r="J36" s="259">
        <f t="shared" si="1"/>
        <v>0</v>
      </c>
      <c r="O36" s="258">
        <v>20</v>
      </c>
      <c r="P36" s="258" t="s">
        <v>1358</v>
      </c>
      <c r="W36" s="286">
        <v>0.76500000000000001</v>
      </c>
    </row>
    <row r="37" spans="1:23">
      <c r="A37" s="285">
        <v>21</v>
      </c>
      <c r="B37" s="268" t="s">
        <v>822</v>
      </c>
      <c r="C37" s="269" t="s">
        <v>1368</v>
      </c>
      <c r="D37" s="258" t="s">
        <v>1369</v>
      </c>
      <c r="E37" s="261">
        <v>25</v>
      </c>
      <c r="F37" s="258" t="s">
        <v>1324</v>
      </c>
      <c r="I37" s="259">
        <v>457.5</v>
      </c>
      <c r="J37" s="259">
        <f t="shared" si="1"/>
        <v>0</v>
      </c>
      <c r="O37" s="258">
        <v>20</v>
      </c>
      <c r="P37" s="258" t="s">
        <v>1361</v>
      </c>
    </row>
    <row r="38" spans="1:23">
      <c r="A38" s="285">
        <v>22</v>
      </c>
      <c r="B38" s="268" t="s">
        <v>1308</v>
      </c>
      <c r="C38" s="269" t="s">
        <v>1370</v>
      </c>
      <c r="D38" s="258" t="s">
        <v>1371</v>
      </c>
      <c r="E38" s="261">
        <v>45</v>
      </c>
      <c r="F38" s="258" t="s">
        <v>1324</v>
      </c>
      <c r="H38" s="259">
        <v>243</v>
      </c>
      <c r="J38" s="259">
        <f t="shared" si="1"/>
        <v>0</v>
      </c>
      <c r="O38" s="258">
        <v>20</v>
      </c>
      <c r="P38" s="258" t="s">
        <v>1358</v>
      </c>
      <c r="W38" s="286">
        <v>0.76500000000000001</v>
      </c>
    </row>
    <row r="39" spans="1:23">
      <c r="A39" s="285">
        <v>23</v>
      </c>
      <c r="B39" s="268" t="s">
        <v>822</v>
      </c>
      <c r="C39" s="269" t="s">
        <v>1372</v>
      </c>
      <c r="D39" s="258" t="s">
        <v>1373</v>
      </c>
      <c r="E39" s="261">
        <v>45</v>
      </c>
      <c r="F39" s="258" t="s">
        <v>1324</v>
      </c>
      <c r="I39" s="259">
        <v>457.5</v>
      </c>
      <c r="J39" s="259">
        <f t="shared" si="1"/>
        <v>0</v>
      </c>
      <c r="O39" s="258">
        <v>20</v>
      </c>
      <c r="P39" s="258" t="s">
        <v>1361</v>
      </c>
    </row>
    <row r="40" spans="1:23">
      <c r="A40" s="285">
        <v>24</v>
      </c>
      <c r="B40" s="268" t="s">
        <v>1308</v>
      </c>
      <c r="C40" s="269" t="s">
        <v>1374</v>
      </c>
      <c r="D40" s="258" t="s">
        <v>1375</v>
      </c>
      <c r="E40" s="261">
        <v>35</v>
      </c>
      <c r="F40" s="258" t="s">
        <v>1324</v>
      </c>
      <c r="H40" s="259">
        <v>243</v>
      </c>
      <c r="J40" s="259">
        <f t="shared" si="1"/>
        <v>0</v>
      </c>
      <c r="O40" s="258">
        <v>20</v>
      </c>
      <c r="P40" s="258" t="s">
        <v>1358</v>
      </c>
      <c r="W40" s="286">
        <v>0.76500000000000001</v>
      </c>
    </row>
    <row r="41" spans="1:23">
      <c r="A41" s="285">
        <v>25</v>
      </c>
      <c r="B41" s="268" t="s">
        <v>822</v>
      </c>
      <c r="C41" s="269" t="s">
        <v>1376</v>
      </c>
      <c r="D41" s="258" t="s">
        <v>1377</v>
      </c>
      <c r="E41" s="261">
        <v>35</v>
      </c>
      <c r="F41" s="258" t="s">
        <v>1324</v>
      </c>
      <c r="I41" s="259">
        <v>457.5</v>
      </c>
      <c r="J41" s="259">
        <f t="shared" si="1"/>
        <v>0</v>
      </c>
      <c r="O41" s="258">
        <v>20</v>
      </c>
      <c r="P41" s="258" t="s">
        <v>1361</v>
      </c>
    </row>
    <row r="42" spans="1:23">
      <c r="D42" s="287" t="s">
        <v>1378</v>
      </c>
      <c r="E42" s="261">
        <f>J42</f>
        <v>0</v>
      </c>
      <c r="H42" s="259">
        <v>3987</v>
      </c>
      <c r="I42" s="259">
        <v>3989.5</v>
      </c>
      <c r="J42" s="259">
        <f>SUM(J23:J41)</f>
        <v>0</v>
      </c>
      <c r="W42" s="286">
        <v>12.525</v>
      </c>
    </row>
    <row r="43" spans="1:23" ht="9.9499999999999993" customHeight="1">
      <c r="D43" s="287"/>
    </row>
    <row r="44" spans="1:23">
      <c r="D44" s="257" t="s">
        <v>1379</v>
      </c>
    </row>
    <row r="45" spans="1:23">
      <c r="A45" s="285">
        <v>26</v>
      </c>
      <c r="B45" s="268" t="s">
        <v>1308</v>
      </c>
      <c r="C45" s="269" t="s">
        <v>1380</v>
      </c>
      <c r="D45" s="258" t="s">
        <v>1381</v>
      </c>
      <c r="E45" s="261">
        <v>2</v>
      </c>
      <c r="F45" s="258" t="s">
        <v>1311</v>
      </c>
      <c r="H45" s="259">
        <v>2511</v>
      </c>
      <c r="J45" s="259">
        <f>E45*G45</f>
        <v>0</v>
      </c>
      <c r="O45" s="258">
        <v>20</v>
      </c>
      <c r="P45" s="258" t="s">
        <v>1382</v>
      </c>
      <c r="W45" s="286">
        <v>7.9050000000000002</v>
      </c>
    </row>
    <row r="46" spans="1:23">
      <c r="A46" s="285">
        <v>27</v>
      </c>
      <c r="B46" s="268" t="s">
        <v>1308</v>
      </c>
      <c r="C46" s="269" t="s">
        <v>1383</v>
      </c>
      <c r="D46" s="258" t="s">
        <v>1384</v>
      </c>
      <c r="E46" s="261">
        <v>2</v>
      </c>
      <c r="F46" s="258" t="s">
        <v>1311</v>
      </c>
      <c r="H46" s="259">
        <v>1092</v>
      </c>
      <c r="J46" s="259">
        <f>E46*G46</f>
        <v>0</v>
      </c>
      <c r="O46" s="258">
        <v>20</v>
      </c>
      <c r="P46" s="258" t="s">
        <v>1385</v>
      </c>
      <c r="W46" s="286">
        <v>3.43</v>
      </c>
    </row>
    <row r="47" spans="1:23">
      <c r="D47" s="287" t="s">
        <v>1386</v>
      </c>
      <c r="E47" s="261">
        <f>J47</f>
        <v>0</v>
      </c>
      <c r="H47" s="259">
        <v>2511</v>
      </c>
      <c r="J47" s="259">
        <f>SUM(J45:J46)</f>
        <v>0</v>
      </c>
      <c r="W47" s="286">
        <v>7.9050000000000002</v>
      </c>
    </row>
    <row r="48" spans="1:23" ht="8.1" customHeight="1">
      <c r="D48" s="287"/>
    </row>
    <row r="49" spans="1:23">
      <c r="D49" s="257" t="s">
        <v>1387</v>
      </c>
    </row>
    <row r="50" spans="1:23">
      <c r="A50" s="285">
        <v>28</v>
      </c>
      <c r="B50" s="268" t="s">
        <v>1308</v>
      </c>
      <c r="C50" s="269" t="s">
        <v>1388</v>
      </c>
      <c r="D50" s="258" t="s">
        <v>1389</v>
      </c>
      <c r="E50" s="261">
        <v>12</v>
      </c>
      <c r="F50" s="258" t="s">
        <v>1311</v>
      </c>
      <c r="H50" s="259">
        <v>1080</v>
      </c>
      <c r="J50" s="259">
        <f t="shared" ref="J50:J61" si="2">E50*G50</f>
        <v>0</v>
      </c>
      <c r="O50" s="258">
        <v>20</v>
      </c>
      <c r="P50" s="258" t="s">
        <v>1390</v>
      </c>
      <c r="W50" s="286">
        <v>3.37</v>
      </c>
    </row>
    <row r="51" spans="1:23">
      <c r="A51" s="285">
        <v>29</v>
      </c>
      <c r="B51" s="268" t="s">
        <v>822</v>
      </c>
      <c r="C51" s="269" t="s">
        <v>1391</v>
      </c>
      <c r="D51" s="258" t="s">
        <v>1392</v>
      </c>
      <c r="E51" s="261">
        <v>12</v>
      </c>
      <c r="F51" s="258" t="s">
        <v>1311</v>
      </c>
      <c r="I51" s="259">
        <v>1860</v>
      </c>
      <c r="J51" s="259">
        <f t="shared" si="2"/>
        <v>0</v>
      </c>
      <c r="O51" s="258">
        <v>20</v>
      </c>
      <c r="P51" s="258" t="s">
        <v>1393</v>
      </c>
    </row>
    <row r="52" spans="1:23">
      <c r="A52" s="285">
        <v>30</v>
      </c>
      <c r="B52" s="268" t="s">
        <v>1308</v>
      </c>
      <c r="C52" s="269" t="s">
        <v>1394</v>
      </c>
      <c r="D52" s="258" t="s">
        <v>1395</v>
      </c>
      <c r="E52" s="261">
        <v>3</v>
      </c>
      <c r="F52" s="258" t="s">
        <v>1311</v>
      </c>
      <c r="H52" s="259">
        <v>1080</v>
      </c>
      <c r="J52" s="259">
        <f t="shared" si="2"/>
        <v>0</v>
      </c>
      <c r="O52" s="258">
        <v>20</v>
      </c>
      <c r="P52" s="258" t="s">
        <v>1390</v>
      </c>
      <c r="W52" s="286">
        <v>3.37</v>
      </c>
    </row>
    <row r="53" spans="1:23">
      <c r="A53" s="285">
        <v>31</v>
      </c>
      <c r="B53" s="268" t="s">
        <v>822</v>
      </c>
      <c r="C53" s="269" t="s">
        <v>1396</v>
      </c>
      <c r="D53" s="258" t="s">
        <v>1397</v>
      </c>
      <c r="E53" s="261">
        <v>3</v>
      </c>
      <c r="F53" s="258" t="s">
        <v>1311</v>
      </c>
      <c r="I53" s="259">
        <v>1860</v>
      </c>
      <c r="J53" s="259">
        <f t="shared" si="2"/>
        <v>0</v>
      </c>
      <c r="O53" s="258">
        <v>20</v>
      </c>
      <c r="P53" s="258" t="s">
        <v>1393</v>
      </c>
    </row>
    <row r="54" spans="1:23">
      <c r="A54" s="285">
        <v>32</v>
      </c>
      <c r="B54" s="268" t="s">
        <v>1308</v>
      </c>
      <c r="C54" s="269" t="s">
        <v>1398</v>
      </c>
      <c r="D54" s="258" t="s">
        <v>1399</v>
      </c>
      <c r="E54" s="261">
        <v>2</v>
      </c>
      <c r="F54" s="258" t="s">
        <v>1311</v>
      </c>
      <c r="H54" s="259">
        <v>1080</v>
      </c>
      <c r="J54" s="259">
        <f t="shared" si="2"/>
        <v>0</v>
      </c>
      <c r="O54" s="258">
        <v>20</v>
      </c>
      <c r="P54" s="258" t="s">
        <v>1390</v>
      </c>
      <c r="W54" s="286">
        <v>3.37</v>
      </c>
    </row>
    <row r="55" spans="1:23">
      <c r="A55" s="285">
        <v>33</v>
      </c>
      <c r="B55" s="268" t="s">
        <v>822</v>
      </c>
      <c r="C55" s="269" t="s">
        <v>1400</v>
      </c>
      <c r="D55" s="258" t="s">
        <v>1401</v>
      </c>
      <c r="E55" s="261">
        <v>2</v>
      </c>
      <c r="F55" s="258" t="s">
        <v>1311</v>
      </c>
      <c r="I55" s="259">
        <v>1860</v>
      </c>
      <c r="J55" s="259">
        <f t="shared" si="2"/>
        <v>0</v>
      </c>
      <c r="O55" s="258">
        <v>20</v>
      </c>
      <c r="P55" s="258" t="s">
        <v>1393</v>
      </c>
    </row>
    <row r="56" spans="1:23">
      <c r="A56" s="285">
        <v>34</v>
      </c>
      <c r="B56" s="268" t="s">
        <v>1308</v>
      </c>
      <c r="C56" s="269" t="s">
        <v>1402</v>
      </c>
      <c r="D56" s="258" t="s">
        <v>1403</v>
      </c>
      <c r="E56" s="261">
        <v>10</v>
      </c>
      <c r="F56" s="258" t="s">
        <v>1311</v>
      </c>
      <c r="H56" s="259">
        <v>1080</v>
      </c>
      <c r="J56" s="259">
        <f t="shared" si="2"/>
        <v>0</v>
      </c>
      <c r="O56" s="258">
        <v>20</v>
      </c>
      <c r="P56" s="258" t="s">
        <v>1390</v>
      </c>
      <c r="W56" s="286">
        <v>3.37</v>
      </c>
    </row>
    <row r="57" spans="1:23">
      <c r="A57" s="285">
        <v>35</v>
      </c>
      <c r="B57" s="268" t="s">
        <v>822</v>
      </c>
      <c r="C57" s="269" t="s">
        <v>1404</v>
      </c>
      <c r="D57" s="258" t="s">
        <v>1405</v>
      </c>
      <c r="E57" s="261">
        <v>10</v>
      </c>
      <c r="F57" s="258" t="s">
        <v>1311</v>
      </c>
      <c r="I57" s="259">
        <v>1860</v>
      </c>
      <c r="J57" s="259">
        <f t="shared" si="2"/>
        <v>0</v>
      </c>
      <c r="O57" s="258">
        <v>20</v>
      </c>
      <c r="P57" s="258" t="s">
        <v>1393</v>
      </c>
    </row>
    <row r="58" spans="1:23">
      <c r="A58" s="285">
        <v>36</v>
      </c>
      <c r="B58" s="268" t="s">
        <v>1308</v>
      </c>
      <c r="C58" s="269" t="s">
        <v>1402</v>
      </c>
      <c r="D58" s="258" t="s">
        <v>1406</v>
      </c>
      <c r="E58" s="261">
        <v>1</v>
      </c>
      <c r="F58" s="258" t="s">
        <v>1311</v>
      </c>
      <c r="H58" s="259">
        <v>1080</v>
      </c>
      <c r="J58" s="259">
        <f t="shared" si="2"/>
        <v>0</v>
      </c>
      <c r="O58" s="258">
        <v>20</v>
      </c>
      <c r="P58" s="258" t="s">
        <v>1390</v>
      </c>
      <c r="W58" s="286">
        <v>3.37</v>
      </c>
    </row>
    <row r="59" spans="1:23">
      <c r="A59" s="285">
        <v>37</v>
      </c>
      <c r="B59" s="268" t="s">
        <v>822</v>
      </c>
      <c r="C59" s="269" t="s">
        <v>1407</v>
      </c>
      <c r="D59" s="258" t="s">
        <v>1408</v>
      </c>
      <c r="E59" s="261">
        <v>1</v>
      </c>
      <c r="F59" s="258" t="s">
        <v>1311</v>
      </c>
      <c r="I59" s="259">
        <v>1860</v>
      </c>
      <c r="J59" s="259">
        <f t="shared" si="2"/>
        <v>0</v>
      </c>
      <c r="O59" s="258">
        <v>20</v>
      </c>
      <c r="P59" s="258" t="s">
        <v>1393</v>
      </c>
    </row>
    <row r="60" spans="1:23">
      <c r="A60" s="285">
        <v>38</v>
      </c>
      <c r="B60" s="268" t="s">
        <v>822</v>
      </c>
      <c r="C60" s="269" t="s">
        <v>1409</v>
      </c>
      <c r="D60" s="258" t="s">
        <v>1410</v>
      </c>
      <c r="E60" s="261">
        <v>20</v>
      </c>
      <c r="F60" s="258" t="s">
        <v>1311</v>
      </c>
      <c r="J60" s="259">
        <f t="shared" si="2"/>
        <v>0</v>
      </c>
      <c r="O60" s="258">
        <v>20</v>
      </c>
    </row>
    <row r="61" spans="1:23">
      <c r="A61" s="285">
        <v>39</v>
      </c>
      <c r="B61" s="268" t="s">
        <v>822</v>
      </c>
      <c r="C61" s="269" t="s">
        <v>1409</v>
      </c>
      <c r="D61" s="258" t="s">
        <v>1411</v>
      </c>
      <c r="E61" s="261">
        <v>8</v>
      </c>
      <c r="F61" s="258" t="s">
        <v>1311</v>
      </c>
      <c r="J61" s="259">
        <f t="shared" si="2"/>
        <v>0</v>
      </c>
      <c r="O61" s="258">
        <v>20</v>
      </c>
    </row>
    <row r="62" spans="1:23">
      <c r="D62" s="287" t="s">
        <v>1412</v>
      </c>
      <c r="E62" s="261">
        <f>J62</f>
        <v>0</v>
      </c>
      <c r="H62" s="259">
        <v>1044</v>
      </c>
      <c r="I62" s="259">
        <v>1170</v>
      </c>
      <c r="J62" s="259">
        <f>SUM(J50:J61)</f>
        <v>0</v>
      </c>
      <c r="W62" s="286">
        <v>3.2669999999999999</v>
      </c>
    </row>
    <row r="63" spans="1:23" ht="8.1" customHeight="1">
      <c r="D63" s="287"/>
    </row>
    <row r="64" spans="1:23">
      <c r="D64" s="257" t="s">
        <v>1413</v>
      </c>
    </row>
    <row r="65" spans="1:24">
      <c r="A65" s="285">
        <v>40</v>
      </c>
      <c r="B65" s="268" t="s">
        <v>1308</v>
      </c>
      <c r="C65" s="269" t="s">
        <v>1414</v>
      </c>
      <c r="D65" s="258" t="s">
        <v>1415</v>
      </c>
      <c r="E65" s="261">
        <f>E66+E67</f>
        <v>21</v>
      </c>
      <c r="F65" s="258" t="s">
        <v>1311</v>
      </c>
      <c r="H65" s="259">
        <v>1044</v>
      </c>
      <c r="J65" s="259">
        <f>E65*G65</f>
        <v>0</v>
      </c>
      <c r="O65" s="258">
        <v>20</v>
      </c>
      <c r="P65" s="258" t="s">
        <v>1416</v>
      </c>
      <c r="W65" s="286">
        <v>3.2669999999999999</v>
      </c>
    </row>
    <row r="66" spans="1:24">
      <c r="A66" s="285">
        <v>41</v>
      </c>
      <c r="B66" s="268" t="s">
        <v>822</v>
      </c>
      <c r="C66" s="269" t="s">
        <v>1417</v>
      </c>
      <c r="D66" s="258" t="s">
        <v>1418</v>
      </c>
      <c r="E66" s="261">
        <v>17</v>
      </c>
      <c r="F66" s="258" t="s">
        <v>1311</v>
      </c>
      <c r="I66" s="259">
        <v>1170</v>
      </c>
      <c r="J66" s="259">
        <f>E66*G66</f>
        <v>0</v>
      </c>
      <c r="O66" s="258">
        <v>20</v>
      </c>
      <c r="P66" s="258">
        <v>20</v>
      </c>
      <c r="Q66" s="258">
        <v>20</v>
      </c>
      <c r="R66" s="258">
        <v>20</v>
      </c>
      <c r="S66" s="258">
        <v>20</v>
      </c>
      <c r="T66" s="258">
        <v>20</v>
      </c>
      <c r="U66" s="258">
        <v>20</v>
      </c>
      <c r="V66" s="258">
        <v>20</v>
      </c>
    </row>
    <row r="67" spans="1:24">
      <c r="A67" s="285">
        <v>42</v>
      </c>
      <c r="B67" s="268" t="s">
        <v>822</v>
      </c>
      <c r="C67" s="269" t="s">
        <v>1419</v>
      </c>
      <c r="D67" s="258" t="s">
        <v>1420</v>
      </c>
      <c r="E67" s="261">
        <v>4</v>
      </c>
      <c r="F67" s="258" t="s">
        <v>1311</v>
      </c>
      <c r="I67" s="259">
        <v>1170</v>
      </c>
      <c r="J67" s="259">
        <f>E67*G67</f>
        <v>0</v>
      </c>
      <c r="O67" s="258">
        <v>20</v>
      </c>
      <c r="P67" s="258">
        <v>20</v>
      </c>
      <c r="Q67" s="258">
        <v>20</v>
      </c>
      <c r="R67" s="258">
        <v>20</v>
      </c>
      <c r="S67" s="258">
        <v>20</v>
      </c>
      <c r="T67" s="258">
        <v>20</v>
      </c>
      <c r="U67" s="258">
        <v>20</v>
      </c>
      <c r="V67" s="258">
        <v>20</v>
      </c>
    </row>
    <row r="68" spans="1:24">
      <c r="A68" s="285">
        <v>43</v>
      </c>
      <c r="B68" s="268" t="s">
        <v>822</v>
      </c>
      <c r="C68" s="269" t="s">
        <v>1409</v>
      </c>
      <c r="D68" s="258" t="s">
        <v>1410</v>
      </c>
      <c r="E68" s="261">
        <v>11</v>
      </c>
      <c r="F68" s="258" t="s">
        <v>1311</v>
      </c>
      <c r="J68" s="259">
        <f>E68*G68</f>
        <v>0</v>
      </c>
      <c r="O68" s="258">
        <v>20</v>
      </c>
    </row>
    <row r="69" spans="1:24">
      <c r="A69" s="285">
        <v>44</v>
      </c>
      <c r="B69" s="268" t="s">
        <v>822</v>
      </c>
      <c r="C69" s="269" t="s">
        <v>1409</v>
      </c>
      <c r="D69" s="258" t="s">
        <v>1411</v>
      </c>
      <c r="E69" s="261">
        <v>10</v>
      </c>
      <c r="F69" s="258" t="s">
        <v>1311</v>
      </c>
      <c r="J69" s="259">
        <f>E69*G69</f>
        <v>0</v>
      </c>
      <c r="O69" s="258">
        <v>20</v>
      </c>
    </row>
    <row r="70" spans="1:24">
      <c r="D70" s="287" t="s">
        <v>1421</v>
      </c>
      <c r="E70" s="261">
        <f>J70</f>
        <v>0</v>
      </c>
      <c r="H70" s="259">
        <v>1044</v>
      </c>
      <c r="I70" s="259">
        <v>1170</v>
      </c>
      <c r="J70" s="259">
        <f>SUM(J65:J69)</f>
        <v>0</v>
      </c>
      <c r="W70" s="286">
        <v>3.2669999999999999</v>
      </c>
    </row>
    <row r="71" spans="1:24" ht="9.9499999999999993" customHeight="1">
      <c r="D71" s="287"/>
    </row>
    <row r="72" spans="1:24">
      <c r="D72" s="257" t="s">
        <v>1422</v>
      </c>
    </row>
    <row r="73" spans="1:24">
      <c r="A73" s="285">
        <v>45</v>
      </c>
      <c r="B73" s="268" t="s">
        <v>1308</v>
      </c>
      <c r="C73" s="269" t="s">
        <v>1423</v>
      </c>
      <c r="D73" s="258" t="s">
        <v>1424</v>
      </c>
      <c r="E73" s="261">
        <v>1</v>
      </c>
      <c r="F73" s="258" t="s">
        <v>1311</v>
      </c>
      <c r="H73" s="259">
        <v>510</v>
      </c>
      <c r="J73" s="259">
        <f t="shared" ref="J73:J79" si="3">E73*G73</f>
        <v>0</v>
      </c>
      <c r="O73" s="258">
        <v>20</v>
      </c>
      <c r="P73" s="258" t="s">
        <v>1425</v>
      </c>
      <c r="W73" s="286">
        <v>1.595</v>
      </c>
    </row>
    <row r="74" spans="1:24">
      <c r="A74" s="285">
        <v>46</v>
      </c>
      <c r="B74" s="268" t="s">
        <v>1308</v>
      </c>
      <c r="C74" s="269" t="s">
        <v>1426</v>
      </c>
      <c r="D74" s="258" t="s">
        <v>1427</v>
      </c>
      <c r="E74" s="261">
        <v>1</v>
      </c>
      <c r="F74" s="258" t="s">
        <v>1311</v>
      </c>
      <c r="H74" s="259">
        <v>740</v>
      </c>
      <c r="J74" s="259">
        <f t="shared" si="3"/>
        <v>0</v>
      </c>
      <c r="O74" s="258">
        <v>20</v>
      </c>
      <c r="P74" s="258" t="s">
        <v>1428</v>
      </c>
      <c r="W74" s="286">
        <v>2.3370000000000002</v>
      </c>
    </row>
    <row r="75" spans="1:24">
      <c r="A75" s="285">
        <v>47</v>
      </c>
      <c r="B75" s="268" t="s">
        <v>822</v>
      </c>
      <c r="C75" s="269" t="s">
        <v>1429</v>
      </c>
      <c r="D75" s="258" t="s">
        <v>1430</v>
      </c>
      <c r="E75" s="261">
        <v>1</v>
      </c>
      <c r="F75" s="258" t="s">
        <v>1431</v>
      </c>
      <c r="J75" s="259">
        <f t="shared" si="3"/>
        <v>0</v>
      </c>
      <c r="O75" s="258">
        <v>20</v>
      </c>
    </row>
    <row r="76" spans="1:24">
      <c r="A76" s="285">
        <v>48</v>
      </c>
      <c r="B76" s="268" t="s">
        <v>822</v>
      </c>
      <c r="C76" s="269" t="s">
        <v>1429</v>
      </c>
      <c r="D76" s="258" t="s">
        <v>1432</v>
      </c>
      <c r="E76" s="261">
        <v>1</v>
      </c>
      <c r="F76" s="258" t="s">
        <v>1431</v>
      </c>
      <c r="J76" s="259">
        <f t="shared" si="3"/>
        <v>0</v>
      </c>
      <c r="O76" s="258">
        <v>20</v>
      </c>
    </row>
    <row r="77" spans="1:24">
      <c r="A77" s="285">
        <v>49</v>
      </c>
      <c r="B77" s="268" t="s">
        <v>822</v>
      </c>
      <c r="C77" s="269" t="s">
        <v>1433</v>
      </c>
      <c r="D77" s="258" t="s">
        <v>1434</v>
      </c>
      <c r="E77" s="261">
        <v>3</v>
      </c>
      <c r="F77" s="258" t="s">
        <v>1311</v>
      </c>
      <c r="J77" s="259">
        <f t="shared" si="3"/>
        <v>0</v>
      </c>
      <c r="O77" s="258">
        <v>20</v>
      </c>
      <c r="X77" s="259"/>
    </row>
    <row r="78" spans="1:24">
      <c r="A78" s="285">
        <v>50</v>
      </c>
      <c r="B78" s="268" t="s">
        <v>1308</v>
      </c>
      <c r="C78" s="269" t="s">
        <v>1435</v>
      </c>
      <c r="D78" s="258" t="s">
        <v>1436</v>
      </c>
      <c r="E78" s="261">
        <v>10</v>
      </c>
      <c r="F78" s="258" t="s">
        <v>1324</v>
      </c>
      <c r="H78" s="259">
        <v>2100</v>
      </c>
      <c r="J78" s="259">
        <f t="shared" si="3"/>
        <v>0</v>
      </c>
      <c r="O78" s="258">
        <v>20</v>
      </c>
      <c r="P78" s="258" t="s">
        <v>1437</v>
      </c>
      <c r="W78" s="286">
        <v>6.6</v>
      </c>
    </row>
    <row r="79" spans="1:24">
      <c r="A79" s="285">
        <v>51</v>
      </c>
      <c r="B79" s="268" t="s">
        <v>822</v>
      </c>
      <c r="C79" s="269" t="s">
        <v>1438</v>
      </c>
      <c r="D79" s="258" t="s">
        <v>1439</v>
      </c>
      <c r="E79" s="261">
        <v>15</v>
      </c>
      <c r="F79" s="258" t="s">
        <v>1440</v>
      </c>
      <c r="I79" s="259">
        <v>5600</v>
      </c>
      <c r="J79" s="259">
        <f t="shared" si="3"/>
        <v>0</v>
      </c>
      <c r="K79" s="260">
        <v>0.02</v>
      </c>
      <c r="L79" s="260">
        <v>2</v>
      </c>
      <c r="O79" s="258">
        <v>20</v>
      </c>
      <c r="P79" s="258" t="s">
        <v>1441</v>
      </c>
    </row>
    <row r="80" spans="1:24">
      <c r="D80" s="287" t="s">
        <v>1442</v>
      </c>
      <c r="E80" s="261">
        <f>J80</f>
        <v>0</v>
      </c>
      <c r="H80" s="259">
        <v>1250</v>
      </c>
      <c r="J80" s="259">
        <f>SUM(J73:J79)</f>
        <v>0</v>
      </c>
      <c r="W80" s="286">
        <v>3.9319999999999999</v>
      </c>
    </row>
    <row r="81" spans="1:26" ht="8.1" customHeight="1">
      <c r="D81" s="287"/>
    </row>
    <row r="82" spans="1:26">
      <c r="D82" s="287" t="s">
        <v>1443</v>
      </c>
      <c r="E82" s="261">
        <f>J82</f>
        <v>0</v>
      </c>
      <c r="H82" s="259">
        <v>43400</v>
      </c>
      <c r="I82" s="259">
        <v>98754.6</v>
      </c>
      <c r="J82" s="259">
        <f>J80+J70+J62+J47+J42+J20</f>
        <v>0</v>
      </c>
      <c r="L82" s="260">
        <v>2.08887</v>
      </c>
      <c r="W82" s="286">
        <v>135.988</v>
      </c>
    </row>
    <row r="83" spans="1:26" ht="9.9499999999999993" customHeight="1">
      <c r="D83" s="287"/>
    </row>
    <row r="84" spans="1:26">
      <c r="D84" s="257" t="s">
        <v>1444</v>
      </c>
    </row>
    <row r="85" spans="1:26" ht="9.9499999999999993" customHeight="1">
      <c r="D85" s="287"/>
    </row>
    <row r="86" spans="1:26">
      <c r="D86" s="257" t="s">
        <v>1445</v>
      </c>
    </row>
    <row r="87" spans="1:26">
      <c r="A87" s="285">
        <v>52</v>
      </c>
      <c r="B87" s="268" t="s">
        <v>822</v>
      </c>
      <c r="C87" s="269" t="s">
        <v>1446</v>
      </c>
      <c r="D87" s="258" t="s">
        <v>1447</v>
      </c>
      <c r="E87" s="261">
        <v>1</v>
      </c>
      <c r="F87" s="258" t="s">
        <v>1311</v>
      </c>
      <c r="I87" s="259">
        <v>17200</v>
      </c>
      <c r="J87" s="259">
        <f>E87*G87</f>
        <v>0</v>
      </c>
      <c r="O87" s="258">
        <v>20</v>
      </c>
      <c r="P87" s="258" t="s">
        <v>1448</v>
      </c>
    </row>
    <row r="88" spans="1:26">
      <c r="A88" s="285">
        <v>53</v>
      </c>
      <c r="B88" s="268" t="s">
        <v>1308</v>
      </c>
      <c r="C88" s="269" t="s">
        <v>1449</v>
      </c>
      <c r="D88" s="258" t="s">
        <v>1450</v>
      </c>
      <c r="E88" s="261">
        <v>1</v>
      </c>
      <c r="F88" s="258" t="s">
        <v>1311</v>
      </c>
      <c r="I88" s="259">
        <v>5520</v>
      </c>
      <c r="J88" s="259">
        <f t="shared" ref="J88:J95" si="4">E88*G88</f>
        <v>0</v>
      </c>
      <c r="O88" s="258">
        <v>20</v>
      </c>
      <c r="P88" s="258" t="s">
        <v>1451</v>
      </c>
    </row>
    <row r="89" spans="1:26">
      <c r="A89" s="285">
        <v>54</v>
      </c>
      <c r="B89" s="268" t="s">
        <v>822</v>
      </c>
      <c r="C89" s="269" t="s">
        <v>1452</v>
      </c>
      <c r="D89" s="258" t="s">
        <v>1453</v>
      </c>
      <c r="E89" s="261">
        <v>1</v>
      </c>
      <c r="F89" s="258" t="s">
        <v>1311</v>
      </c>
      <c r="J89" s="259">
        <f t="shared" si="4"/>
        <v>0</v>
      </c>
      <c r="O89" s="258">
        <v>20</v>
      </c>
    </row>
    <row r="90" spans="1:26">
      <c r="A90" s="285">
        <v>55</v>
      </c>
      <c r="B90" s="268" t="s">
        <v>822</v>
      </c>
      <c r="C90" s="269" t="s">
        <v>1454</v>
      </c>
      <c r="D90" s="258" t="s">
        <v>1455</v>
      </c>
      <c r="E90" s="261">
        <v>3</v>
      </c>
      <c r="F90" s="258" t="s">
        <v>1311</v>
      </c>
      <c r="J90" s="259">
        <f t="shared" si="4"/>
        <v>0</v>
      </c>
      <c r="O90" s="258">
        <v>20</v>
      </c>
    </row>
    <row r="91" spans="1:26">
      <c r="A91" s="285">
        <v>56</v>
      </c>
      <c r="B91" s="268" t="s">
        <v>822</v>
      </c>
      <c r="C91" s="269" t="s">
        <v>1456</v>
      </c>
      <c r="D91" s="258" t="s">
        <v>1457</v>
      </c>
      <c r="E91" s="261">
        <v>1</v>
      </c>
      <c r="F91" s="258" t="s">
        <v>1311</v>
      </c>
      <c r="I91" s="259">
        <v>485</v>
      </c>
      <c r="J91" s="259">
        <f t="shared" si="4"/>
        <v>0</v>
      </c>
      <c r="O91" s="258">
        <v>20</v>
      </c>
      <c r="P91" s="258" t="s">
        <v>1458</v>
      </c>
    </row>
    <row r="92" spans="1:26">
      <c r="A92" s="285">
        <v>57</v>
      </c>
      <c r="B92" s="268" t="s">
        <v>822</v>
      </c>
      <c r="C92" s="269" t="s">
        <v>1459</v>
      </c>
      <c r="D92" s="258" t="s">
        <v>1460</v>
      </c>
      <c r="E92" s="261">
        <v>5</v>
      </c>
      <c r="F92" s="258" t="s">
        <v>1311</v>
      </c>
      <c r="I92" s="259">
        <v>1430</v>
      </c>
      <c r="J92" s="259">
        <f t="shared" si="4"/>
        <v>0</v>
      </c>
      <c r="O92" s="258">
        <v>20</v>
      </c>
      <c r="P92" s="258" t="s">
        <v>1461</v>
      </c>
      <c r="X92" s="259"/>
      <c r="Z92" s="259"/>
    </row>
    <row r="93" spans="1:26">
      <c r="A93" s="285">
        <v>58</v>
      </c>
      <c r="B93" s="268" t="s">
        <v>822</v>
      </c>
      <c r="C93" s="269" t="s">
        <v>1462</v>
      </c>
      <c r="D93" s="258" t="s">
        <v>1463</v>
      </c>
      <c r="E93" s="261">
        <v>4</v>
      </c>
      <c r="F93" s="258" t="s">
        <v>1311</v>
      </c>
      <c r="I93" s="259">
        <v>1430</v>
      </c>
      <c r="J93" s="259">
        <f t="shared" si="4"/>
        <v>0</v>
      </c>
      <c r="O93" s="258">
        <v>20</v>
      </c>
      <c r="P93" s="258" t="s">
        <v>1461</v>
      </c>
      <c r="X93" s="259"/>
      <c r="Z93" s="259"/>
    </row>
    <row r="94" spans="1:26">
      <c r="A94" s="285">
        <v>59</v>
      </c>
      <c r="B94" s="268" t="s">
        <v>822</v>
      </c>
      <c r="C94" s="269" t="s">
        <v>1464</v>
      </c>
      <c r="D94" s="258" t="s">
        <v>1465</v>
      </c>
      <c r="E94" s="261">
        <v>1</v>
      </c>
      <c r="F94" s="258" t="s">
        <v>1311</v>
      </c>
      <c r="I94" s="259">
        <v>1430</v>
      </c>
      <c r="J94" s="259">
        <f t="shared" si="4"/>
        <v>0</v>
      </c>
      <c r="O94" s="258">
        <v>20</v>
      </c>
      <c r="P94" s="258" t="s">
        <v>1461</v>
      </c>
    </row>
    <row r="95" spans="1:26">
      <c r="A95" s="285">
        <v>60</v>
      </c>
      <c r="B95" s="268" t="s">
        <v>822</v>
      </c>
      <c r="C95" s="269" t="s">
        <v>1466</v>
      </c>
      <c r="D95" s="258" t="s">
        <v>1467</v>
      </c>
      <c r="E95" s="261">
        <v>1</v>
      </c>
      <c r="F95" s="258" t="s">
        <v>1311</v>
      </c>
      <c r="I95" s="259">
        <v>485</v>
      </c>
      <c r="J95" s="259">
        <f t="shared" si="4"/>
        <v>0</v>
      </c>
      <c r="O95" s="258">
        <v>20</v>
      </c>
      <c r="P95" s="258" t="s">
        <v>1458</v>
      </c>
    </row>
    <row r="96" spans="1:26">
      <c r="D96" s="287" t="s">
        <v>1468</v>
      </c>
      <c r="E96" s="261">
        <f>J96</f>
        <v>0</v>
      </c>
      <c r="I96" s="259">
        <v>64234.1</v>
      </c>
      <c r="J96" s="259">
        <f>SUM(J87:J95)</f>
        <v>0</v>
      </c>
      <c r="L96" s="260">
        <v>6.9999999999999999E-4</v>
      </c>
    </row>
    <row r="97" spans="1:23" ht="9.9499999999999993" customHeight="1">
      <c r="D97" s="287"/>
    </row>
    <row r="98" spans="1:23">
      <c r="D98" s="288" t="s">
        <v>1469</v>
      </c>
    </row>
    <row r="99" spans="1:23">
      <c r="A99" s="285">
        <v>61</v>
      </c>
      <c r="B99" s="268" t="s">
        <v>1308</v>
      </c>
      <c r="C99" s="269" t="s">
        <v>1470</v>
      </c>
      <c r="D99" s="258" t="s">
        <v>1471</v>
      </c>
      <c r="E99" s="261">
        <v>150</v>
      </c>
      <c r="F99" s="258" t="s">
        <v>1324</v>
      </c>
      <c r="H99" s="259">
        <v>560</v>
      </c>
      <c r="I99" s="259" t="s">
        <v>1325</v>
      </c>
      <c r="J99" s="259">
        <f>E99*G99</f>
        <v>0</v>
      </c>
      <c r="K99" s="260" t="s">
        <v>1325</v>
      </c>
      <c r="L99" s="260" t="s">
        <v>1325</v>
      </c>
      <c r="M99" s="261" t="s">
        <v>1325</v>
      </c>
      <c r="N99" s="261" t="s">
        <v>1325</v>
      </c>
      <c r="O99" s="258">
        <v>20</v>
      </c>
      <c r="P99" s="258" t="s">
        <v>1472</v>
      </c>
      <c r="W99" s="258"/>
    </row>
    <row r="100" spans="1:23">
      <c r="A100" s="285">
        <v>62</v>
      </c>
      <c r="B100" s="268" t="s">
        <v>822</v>
      </c>
      <c r="C100" s="269" t="s">
        <v>1473</v>
      </c>
      <c r="D100" s="258" t="s">
        <v>1474</v>
      </c>
      <c r="E100" s="261">
        <v>100</v>
      </c>
      <c r="F100" s="258" t="s">
        <v>1440</v>
      </c>
      <c r="H100" s="259" t="s">
        <v>1325</v>
      </c>
      <c r="I100" s="259">
        <v>504</v>
      </c>
      <c r="J100" s="259">
        <f t="shared" ref="J100:J116" si="5">E100*G100</f>
        <v>0</v>
      </c>
      <c r="K100" s="260" t="s">
        <v>1325</v>
      </c>
      <c r="L100" s="260" t="s">
        <v>1325</v>
      </c>
      <c r="M100" s="261" t="s">
        <v>1325</v>
      </c>
      <c r="N100" s="261" t="s">
        <v>1325</v>
      </c>
      <c r="O100" s="258">
        <v>20</v>
      </c>
      <c r="P100" s="258" t="s">
        <v>1437</v>
      </c>
      <c r="W100" s="258"/>
    </row>
    <row r="101" spans="1:23">
      <c r="A101" s="285">
        <v>63</v>
      </c>
      <c r="B101" s="268" t="s">
        <v>822</v>
      </c>
      <c r="C101" s="269" t="s">
        <v>1475</v>
      </c>
      <c r="D101" s="258" t="s">
        <v>1476</v>
      </c>
      <c r="E101" s="261">
        <v>2</v>
      </c>
      <c r="F101" s="258" t="s">
        <v>1311</v>
      </c>
      <c r="J101" s="259">
        <f t="shared" si="5"/>
        <v>0</v>
      </c>
      <c r="O101" s="258">
        <v>20</v>
      </c>
      <c r="W101" s="258"/>
    </row>
    <row r="102" spans="1:23">
      <c r="A102" s="285">
        <v>64</v>
      </c>
      <c r="B102" s="268" t="s">
        <v>822</v>
      </c>
      <c r="C102" s="269" t="s">
        <v>1477</v>
      </c>
      <c r="D102" s="258" t="s">
        <v>1478</v>
      </c>
      <c r="E102" s="261">
        <v>4</v>
      </c>
      <c r="F102" s="258" t="s">
        <v>1311</v>
      </c>
      <c r="H102" s="259" t="s">
        <v>1325</v>
      </c>
      <c r="I102" s="259">
        <v>90</v>
      </c>
      <c r="J102" s="259">
        <f t="shared" si="5"/>
        <v>0</v>
      </c>
      <c r="K102" s="260">
        <v>1.7000000000000001E-4</v>
      </c>
      <c r="L102" s="260">
        <v>1.0200000000000001E-3</v>
      </c>
      <c r="M102" s="261" t="s">
        <v>1325</v>
      </c>
      <c r="N102" s="261" t="s">
        <v>1325</v>
      </c>
      <c r="O102" s="258">
        <v>20</v>
      </c>
      <c r="P102" s="258" t="s">
        <v>1479</v>
      </c>
      <c r="W102" s="258"/>
    </row>
    <row r="103" spans="1:23" s="289" customFormat="1">
      <c r="A103" s="285">
        <v>65</v>
      </c>
      <c r="B103" s="268" t="s">
        <v>822</v>
      </c>
      <c r="C103" s="269" t="s">
        <v>1480</v>
      </c>
      <c r="D103" s="258" t="s">
        <v>1481</v>
      </c>
      <c r="E103" s="261">
        <v>12</v>
      </c>
      <c r="F103" s="258" t="s">
        <v>1311</v>
      </c>
      <c r="G103" s="259"/>
      <c r="H103" s="259"/>
      <c r="I103" s="259"/>
      <c r="J103" s="259">
        <f t="shared" si="5"/>
        <v>0</v>
      </c>
      <c r="K103" s="260"/>
      <c r="L103" s="260"/>
      <c r="M103" s="261"/>
      <c r="N103" s="261"/>
      <c r="O103" s="258">
        <v>20</v>
      </c>
      <c r="Q103" s="290"/>
      <c r="R103" s="290"/>
      <c r="S103" s="290"/>
      <c r="T103" s="291"/>
      <c r="U103" s="291"/>
      <c r="V103" s="291"/>
    </row>
    <row r="104" spans="1:23">
      <c r="A104" s="285">
        <v>66</v>
      </c>
      <c r="B104" s="268" t="s">
        <v>822</v>
      </c>
      <c r="C104" s="269" t="s">
        <v>1482</v>
      </c>
      <c r="D104" s="258" t="s">
        <v>1483</v>
      </c>
      <c r="E104" s="261">
        <v>25</v>
      </c>
      <c r="F104" s="258" t="s">
        <v>1311</v>
      </c>
      <c r="H104" s="259" t="s">
        <v>1325</v>
      </c>
      <c r="I104" s="259">
        <v>1040</v>
      </c>
      <c r="J104" s="259">
        <f>E104*G104</f>
        <v>0</v>
      </c>
      <c r="K104" s="260">
        <v>5.1000000000000004E-4</v>
      </c>
      <c r="L104" s="260">
        <v>1.3259999999999999E-2</v>
      </c>
      <c r="M104" s="261" t="s">
        <v>1325</v>
      </c>
      <c r="N104" s="261" t="s">
        <v>1325</v>
      </c>
      <c r="O104" s="258">
        <v>20</v>
      </c>
      <c r="P104" s="258" t="s">
        <v>1484</v>
      </c>
      <c r="W104" s="258"/>
    </row>
    <row r="105" spans="1:23">
      <c r="A105" s="285">
        <v>67</v>
      </c>
      <c r="B105" s="268" t="s">
        <v>822</v>
      </c>
      <c r="C105" s="269" t="s">
        <v>1485</v>
      </c>
      <c r="D105" s="258" t="s">
        <v>1486</v>
      </c>
      <c r="E105" s="261">
        <v>100</v>
      </c>
      <c r="F105" s="258" t="s">
        <v>1311</v>
      </c>
      <c r="H105" s="259" t="s">
        <v>1325</v>
      </c>
      <c r="I105" s="259">
        <v>1040</v>
      </c>
      <c r="J105" s="259">
        <f>E105*G105</f>
        <v>0</v>
      </c>
      <c r="K105" s="260">
        <v>5.1000000000000004E-4</v>
      </c>
      <c r="L105" s="260">
        <v>1.3259999999999999E-2</v>
      </c>
      <c r="M105" s="261" t="s">
        <v>1325</v>
      </c>
      <c r="N105" s="261" t="s">
        <v>1325</v>
      </c>
      <c r="O105" s="258">
        <v>20</v>
      </c>
      <c r="P105" s="258" t="s">
        <v>1484</v>
      </c>
      <c r="W105" s="258"/>
    </row>
    <row r="106" spans="1:23">
      <c r="A106" s="285">
        <v>68</v>
      </c>
      <c r="B106" s="268" t="s">
        <v>1308</v>
      </c>
      <c r="C106" s="269" t="s">
        <v>1487</v>
      </c>
      <c r="D106" s="258" t="s">
        <v>1488</v>
      </c>
      <c r="E106" s="261">
        <f>E102+E107+E108+E109+E110+E111+E104+E105</f>
        <v>191</v>
      </c>
      <c r="F106" s="258" t="s">
        <v>1311</v>
      </c>
      <c r="H106" s="259">
        <v>2093</v>
      </c>
      <c r="I106" s="259" t="s">
        <v>1325</v>
      </c>
      <c r="J106" s="259">
        <f t="shared" si="5"/>
        <v>0</v>
      </c>
      <c r="K106" s="260" t="s">
        <v>1325</v>
      </c>
      <c r="L106" s="260" t="s">
        <v>1325</v>
      </c>
      <c r="M106" s="261" t="s">
        <v>1325</v>
      </c>
      <c r="N106" s="261" t="s">
        <v>1325</v>
      </c>
      <c r="O106" s="258">
        <v>20</v>
      </c>
      <c r="P106" s="258" t="s">
        <v>1489</v>
      </c>
      <c r="W106" s="258"/>
    </row>
    <row r="107" spans="1:23">
      <c r="A107" s="285">
        <v>69</v>
      </c>
      <c r="B107" s="268" t="s">
        <v>822</v>
      </c>
      <c r="C107" s="269" t="s">
        <v>1490</v>
      </c>
      <c r="D107" s="258" t="s">
        <v>1491</v>
      </c>
      <c r="E107" s="261">
        <v>2</v>
      </c>
      <c r="F107" s="258" t="s">
        <v>1311</v>
      </c>
      <c r="H107" s="259" t="s">
        <v>1325</v>
      </c>
      <c r="I107" s="259">
        <v>1040</v>
      </c>
      <c r="J107" s="259">
        <f t="shared" si="5"/>
        <v>0</v>
      </c>
      <c r="K107" s="260">
        <v>5.1000000000000004E-4</v>
      </c>
      <c r="L107" s="260">
        <v>1.3259999999999999E-2</v>
      </c>
      <c r="M107" s="261" t="s">
        <v>1325</v>
      </c>
      <c r="N107" s="261" t="s">
        <v>1325</v>
      </c>
      <c r="O107" s="258">
        <v>20</v>
      </c>
      <c r="P107" s="258" t="s">
        <v>1484</v>
      </c>
      <c r="W107" s="258"/>
    </row>
    <row r="108" spans="1:23">
      <c r="A108" s="285">
        <v>70</v>
      </c>
      <c r="B108" s="268" t="s">
        <v>822</v>
      </c>
      <c r="C108" s="269" t="s">
        <v>1492</v>
      </c>
      <c r="D108" s="258" t="s">
        <v>1493</v>
      </c>
      <c r="E108" s="261">
        <v>28</v>
      </c>
      <c r="F108" s="258" t="s">
        <v>1311</v>
      </c>
      <c r="H108" s="259" t="s">
        <v>1325</v>
      </c>
      <c r="I108" s="259">
        <v>34.5</v>
      </c>
      <c r="J108" s="259">
        <f t="shared" si="5"/>
        <v>0</v>
      </c>
      <c r="K108" s="260">
        <v>4.4999999999999999E-4</v>
      </c>
      <c r="L108" s="260">
        <v>4.4999999999999999E-4</v>
      </c>
      <c r="M108" s="261" t="s">
        <v>1325</v>
      </c>
      <c r="N108" s="261" t="s">
        <v>1325</v>
      </c>
      <c r="O108" s="258">
        <v>20</v>
      </c>
      <c r="P108" s="258" t="s">
        <v>1494</v>
      </c>
      <c r="W108" s="258"/>
    </row>
    <row r="109" spans="1:23">
      <c r="A109" s="285">
        <v>71</v>
      </c>
      <c r="B109" s="268" t="s">
        <v>822</v>
      </c>
      <c r="C109" s="269" t="s">
        <v>1495</v>
      </c>
      <c r="D109" s="258" t="s">
        <v>1496</v>
      </c>
      <c r="E109" s="261">
        <v>24</v>
      </c>
      <c r="F109" s="258" t="s">
        <v>1311</v>
      </c>
      <c r="H109" s="259" t="s">
        <v>1325</v>
      </c>
      <c r="I109" s="259">
        <v>244.5</v>
      </c>
      <c r="J109" s="259">
        <f t="shared" si="5"/>
        <v>0</v>
      </c>
      <c r="K109" s="260">
        <v>2.2000000000000001E-4</v>
      </c>
      <c r="L109" s="260">
        <v>3.3E-3</v>
      </c>
      <c r="M109" s="261" t="s">
        <v>1325</v>
      </c>
      <c r="N109" s="261" t="s">
        <v>1325</v>
      </c>
      <c r="O109" s="258">
        <v>20</v>
      </c>
      <c r="P109" s="258" t="s">
        <v>1497</v>
      </c>
      <c r="W109" s="258"/>
    </row>
    <row r="110" spans="1:23">
      <c r="A110" s="285">
        <v>72</v>
      </c>
      <c r="B110" s="268" t="s">
        <v>822</v>
      </c>
      <c r="C110" s="269" t="s">
        <v>1498</v>
      </c>
      <c r="D110" s="258" t="s">
        <v>1499</v>
      </c>
      <c r="E110" s="261">
        <v>4</v>
      </c>
      <c r="F110" s="258" t="s">
        <v>1311</v>
      </c>
      <c r="H110" s="259" t="s">
        <v>1325</v>
      </c>
      <c r="I110" s="259">
        <v>49</v>
      </c>
      <c r="J110" s="259">
        <f t="shared" si="5"/>
        <v>0</v>
      </c>
      <c r="K110" s="260">
        <v>3.1E-4</v>
      </c>
      <c r="L110" s="260">
        <v>6.2E-4</v>
      </c>
      <c r="M110" s="261" t="s">
        <v>1325</v>
      </c>
      <c r="N110" s="261" t="s">
        <v>1325</v>
      </c>
      <c r="O110" s="258">
        <v>20</v>
      </c>
      <c r="P110" s="258" t="s">
        <v>1500</v>
      </c>
      <c r="W110" s="258"/>
    </row>
    <row r="111" spans="1:23">
      <c r="A111" s="285">
        <v>73</v>
      </c>
      <c r="B111" s="268" t="s">
        <v>822</v>
      </c>
      <c r="C111" s="269" t="s">
        <v>1501</v>
      </c>
      <c r="D111" s="258" t="s">
        <v>1502</v>
      </c>
      <c r="E111" s="261">
        <v>4</v>
      </c>
      <c r="F111" s="258" t="s">
        <v>1311</v>
      </c>
      <c r="H111" s="259" t="s">
        <v>1325</v>
      </c>
      <c r="I111" s="259">
        <v>108</v>
      </c>
      <c r="J111" s="259">
        <f t="shared" si="5"/>
        <v>0</v>
      </c>
      <c r="K111" s="260">
        <v>1.8000000000000001E-4</v>
      </c>
      <c r="L111" s="260">
        <v>3.6000000000000002E-4</v>
      </c>
      <c r="M111" s="261" t="s">
        <v>1325</v>
      </c>
      <c r="N111" s="261" t="s">
        <v>1325</v>
      </c>
      <c r="O111" s="258">
        <v>20</v>
      </c>
      <c r="P111" s="258" t="s">
        <v>1503</v>
      </c>
      <c r="W111" s="258"/>
    </row>
    <row r="112" spans="1:23">
      <c r="A112" s="285">
        <v>74</v>
      </c>
      <c r="B112" s="268" t="s">
        <v>1308</v>
      </c>
      <c r="C112" s="269" t="s">
        <v>1504</v>
      </c>
      <c r="D112" s="258" t="s">
        <v>1505</v>
      </c>
      <c r="E112" s="261">
        <v>4</v>
      </c>
      <c r="F112" s="258" t="s">
        <v>1311</v>
      </c>
      <c r="H112" s="259">
        <v>64</v>
      </c>
      <c r="J112" s="259">
        <f t="shared" si="5"/>
        <v>0</v>
      </c>
      <c r="O112" s="258">
        <v>20</v>
      </c>
      <c r="P112" s="258" t="s">
        <v>1506</v>
      </c>
      <c r="W112" s="286">
        <v>0.2</v>
      </c>
    </row>
    <row r="113" spans="1:23">
      <c r="A113" s="285">
        <v>75</v>
      </c>
      <c r="B113" s="268" t="s">
        <v>822</v>
      </c>
      <c r="C113" s="269" t="s">
        <v>1507</v>
      </c>
      <c r="D113" s="258" t="s">
        <v>1508</v>
      </c>
      <c r="E113" s="261">
        <v>4</v>
      </c>
      <c r="F113" s="258" t="s">
        <v>1311</v>
      </c>
      <c r="I113" s="259">
        <v>53.5</v>
      </c>
      <c r="J113" s="259">
        <f t="shared" si="5"/>
        <v>0</v>
      </c>
      <c r="O113" s="258">
        <v>20</v>
      </c>
      <c r="P113" s="258" t="s">
        <v>1509</v>
      </c>
    </row>
    <row r="114" spans="1:23">
      <c r="A114" s="285">
        <v>76</v>
      </c>
      <c r="B114" s="268" t="s">
        <v>822</v>
      </c>
      <c r="C114" s="269" t="s">
        <v>1510</v>
      </c>
      <c r="D114" s="258" t="s">
        <v>1511</v>
      </c>
      <c r="E114" s="261">
        <v>4</v>
      </c>
      <c r="F114" s="258" t="s">
        <v>1311</v>
      </c>
      <c r="I114" s="259">
        <v>26.5</v>
      </c>
      <c r="J114" s="259">
        <f t="shared" si="5"/>
        <v>0</v>
      </c>
      <c r="O114" s="258">
        <v>20</v>
      </c>
      <c r="P114" s="258" t="s">
        <v>1512</v>
      </c>
    </row>
    <row r="115" spans="1:23">
      <c r="A115" s="285">
        <v>77</v>
      </c>
      <c r="B115" s="268" t="s">
        <v>1308</v>
      </c>
      <c r="C115" s="269" t="s">
        <v>1322</v>
      </c>
      <c r="D115" s="258" t="s">
        <v>1323</v>
      </c>
      <c r="E115" s="261">
        <v>50</v>
      </c>
      <c r="F115" s="258" t="s">
        <v>1324</v>
      </c>
      <c r="H115" s="259">
        <v>570</v>
      </c>
      <c r="I115" s="259" t="s">
        <v>1325</v>
      </c>
      <c r="J115" s="259">
        <f t="shared" si="5"/>
        <v>0</v>
      </c>
      <c r="K115" s="260" t="s">
        <v>1325</v>
      </c>
      <c r="L115" s="260" t="s">
        <v>1325</v>
      </c>
      <c r="M115" s="261" t="s">
        <v>1325</v>
      </c>
      <c r="N115" s="261" t="s">
        <v>1325</v>
      </c>
      <c r="O115" s="258">
        <v>20</v>
      </c>
      <c r="P115" s="258" t="s">
        <v>1326</v>
      </c>
      <c r="W115" s="258"/>
    </row>
    <row r="116" spans="1:23">
      <c r="A116" s="285">
        <v>78</v>
      </c>
      <c r="B116" s="268" t="s">
        <v>822</v>
      </c>
      <c r="C116" s="269" t="s">
        <v>1327</v>
      </c>
      <c r="D116" s="258" t="s">
        <v>1328</v>
      </c>
      <c r="E116" s="261">
        <v>50</v>
      </c>
      <c r="F116" s="258" t="s">
        <v>1324</v>
      </c>
      <c r="H116" s="259" t="s">
        <v>1325</v>
      </c>
      <c r="I116" s="259">
        <v>495</v>
      </c>
      <c r="J116" s="259">
        <f t="shared" si="5"/>
        <v>0</v>
      </c>
      <c r="K116" s="260" t="s">
        <v>1325</v>
      </c>
      <c r="L116" s="260" t="s">
        <v>1325</v>
      </c>
      <c r="M116" s="261" t="s">
        <v>1325</v>
      </c>
      <c r="N116" s="261" t="s">
        <v>1325</v>
      </c>
      <c r="O116" s="258">
        <v>20</v>
      </c>
      <c r="P116" s="258" t="s">
        <v>1329</v>
      </c>
      <c r="W116" s="258"/>
    </row>
    <row r="117" spans="1:23">
      <c r="D117" s="287" t="s">
        <v>1513</v>
      </c>
      <c r="E117" s="261">
        <f>J117</f>
        <v>0</v>
      </c>
      <c r="H117" s="259">
        <v>13387</v>
      </c>
      <c r="I117" s="259">
        <v>7522.5</v>
      </c>
      <c r="J117" s="259">
        <f>SUM(J99:J116)</f>
        <v>0</v>
      </c>
      <c r="L117" s="260">
        <v>8.3960000000000007E-2</v>
      </c>
      <c r="N117" s="261" t="s">
        <v>1325</v>
      </c>
      <c r="W117" s="258"/>
    </row>
    <row r="118" spans="1:23" ht="9.9499999999999993" customHeight="1">
      <c r="D118" s="287"/>
    </row>
    <row r="119" spans="1:23">
      <c r="D119" s="257" t="s">
        <v>1514</v>
      </c>
    </row>
    <row r="120" spans="1:23">
      <c r="A120" s="285">
        <v>79</v>
      </c>
      <c r="B120" s="268" t="s">
        <v>1308</v>
      </c>
      <c r="C120" s="269" t="s">
        <v>1504</v>
      </c>
      <c r="D120" s="258" t="s">
        <v>1505</v>
      </c>
      <c r="E120" s="261">
        <v>1</v>
      </c>
      <c r="F120" s="258" t="s">
        <v>1311</v>
      </c>
      <c r="H120" s="259">
        <v>64</v>
      </c>
      <c r="J120" s="259">
        <f>E120*G120</f>
        <v>0</v>
      </c>
      <c r="O120" s="258">
        <v>20</v>
      </c>
      <c r="P120" s="258" t="s">
        <v>1506</v>
      </c>
      <c r="W120" s="286">
        <v>0.2</v>
      </c>
    </row>
    <row r="121" spans="1:23">
      <c r="A121" s="285">
        <v>80</v>
      </c>
      <c r="B121" s="268" t="s">
        <v>822</v>
      </c>
      <c r="C121" s="269" t="s">
        <v>1507</v>
      </c>
      <c r="D121" s="258" t="s">
        <v>1508</v>
      </c>
      <c r="E121" s="261">
        <v>1</v>
      </c>
      <c r="F121" s="258" t="s">
        <v>1311</v>
      </c>
      <c r="I121" s="259">
        <v>53.5</v>
      </c>
      <c r="J121" s="259">
        <f t="shared" ref="J121:J132" si="6">E121*G121</f>
        <v>0</v>
      </c>
      <c r="O121" s="258">
        <v>20</v>
      </c>
      <c r="P121" s="258" t="s">
        <v>1509</v>
      </c>
    </row>
    <row r="122" spans="1:23" ht="9.9499999999999993" customHeight="1"/>
    <row r="123" spans="1:23">
      <c r="A123" s="285">
        <v>81</v>
      </c>
      <c r="B123" s="268" t="s">
        <v>822</v>
      </c>
      <c r="C123" s="269" t="s">
        <v>1510</v>
      </c>
      <c r="D123" s="258" t="s">
        <v>1511</v>
      </c>
      <c r="E123" s="261">
        <v>1</v>
      </c>
      <c r="F123" s="258" t="s">
        <v>1311</v>
      </c>
      <c r="I123" s="259">
        <v>26.5</v>
      </c>
      <c r="J123" s="259">
        <f t="shared" si="6"/>
        <v>0</v>
      </c>
      <c r="O123" s="258">
        <v>20</v>
      </c>
      <c r="P123" s="258" t="s">
        <v>1512</v>
      </c>
    </row>
    <row r="124" spans="1:23">
      <c r="A124" s="285">
        <v>82</v>
      </c>
      <c r="B124" s="268" t="s">
        <v>1308</v>
      </c>
      <c r="C124" s="269" t="s">
        <v>1515</v>
      </c>
      <c r="D124" s="258" t="s">
        <v>1516</v>
      </c>
      <c r="E124" s="261">
        <v>2</v>
      </c>
      <c r="F124" s="258" t="s">
        <v>1311</v>
      </c>
      <c r="H124" s="259">
        <v>860</v>
      </c>
      <c r="J124" s="259">
        <f t="shared" si="6"/>
        <v>0</v>
      </c>
      <c r="O124" s="258">
        <v>20</v>
      </c>
      <c r="P124" s="258" t="s">
        <v>1517</v>
      </c>
      <c r="W124" s="286">
        <v>2.702</v>
      </c>
    </row>
    <row r="125" spans="1:23">
      <c r="A125" s="285">
        <v>83</v>
      </c>
      <c r="B125" s="268" t="s">
        <v>822</v>
      </c>
      <c r="C125" s="269" t="s">
        <v>1518</v>
      </c>
      <c r="D125" s="258" t="s">
        <v>1519</v>
      </c>
      <c r="E125" s="261">
        <v>2</v>
      </c>
      <c r="F125" s="258" t="s">
        <v>1311</v>
      </c>
      <c r="I125" s="259">
        <v>144</v>
      </c>
      <c r="J125" s="259">
        <f t="shared" si="6"/>
        <v>0</v>
      </c>
      <c r="O125" s="258">
        <v>20</v>
      </c>
      <c r="P125" s="258" t="s">
        <v>1520</v>
      </c>
    </row>
    <row r="126" spans="1:23">
      <c r="A126" s="285">
        <v>84</v>
      </c>
      <c r="B126" s="268" t="s">
        <v>822</v>
      </c>
      <c r="C126" s="269" t="s">
        <v>1521</v>
      </c>
      <c r="D126" s="258" t="s">
        <v>1522</v>
      </c>
      <c r="E126" s="261">
        <v>1</v>
      </c>
      <c r="F126" s="258" t="s">
        <v>1311</v>
      </c>
      <c r="I126" s="259">
        <v>60.5</v>
      </c>
      <c r="J126" s="259">
        <f t="shared" si="6"/>
        <v>0</v>
      </c>
      <c r="O126" s="258">
        <v>20</v>
      </c>
      <c r="P126" s="258" t="s">
        <v>1523</v>
      </c>
    </row>
    <row r="127" spans="1:23">
      <c r="A127" s="285">
        <v>85</v>
      </c>
      <c r="B127" s="268" t="s">
        <v>1308</v>
      </c>
      <c r="C127" s="269" t="s">
        <v>1524</v>
      </c>
      <c r="D127" s="258" t="s">
        <v>1525</v>
      </c>
      <c r="E127" s="261">
        <v>50</v>
      </c>
      <c r="F127" s="258" t="s">
        <v>1324</v>
      </c>
      <c r="H127" s="259">
        <v>390</v>
      </c>
      <c r="J127" s="259">
        <f t="shared" si="6"/>
        <v>0</v>
      </c>
      <c r="O127" s="258">
        <v>20</v>
      </c>
      <c r="P127" s="258" t="s">
        <v>1526</v>
      </c>
      <c r="W127" s="286">
        <v>1.2250000000000001</v>
      </c>
    </row>
    <row r="128" spans="1:23">
      <c r="A128" s="285">
        <v>86</v>
      </c>
      <c r="B128" s="268" t="s">
        <v>822</v>
      </c>
      <c r="C128" s="269" t="s">
        <v>1527</v>
      </c>
      <c r="D128" s="258" t="s">
        <v>1528</v>
      </c>
      <c r="E128" s="261">
        <v>50</v>
      </c>
      <c r="F128" s="258" t="s">
        <v>1324</v>
      </c>
      <c r="I128" s="259">
        <v>1400</v>
      </c>
      <c r="J128" s="259">
        <f t="shared" si="6"/>
        <v>0</v>
      </c>
      <c r="K128" s="260">
        <v>2.7999999999999998E-4</v>
      </c>
      <c r="L128" s="260">
        <v>7.0000000000000001E-3</v>
      </c>
      <c r="O128" s="258">
        <v>20</v>
      </c>
      <c r="P128" s="258" t="s">
        <v>1529</v>
      </c>
    </row>
    <row r="129" spans="1:23">
      <c r="A129" s="285">
        <v>87</v>
      </c>
      <c r="B129" s="268" t="s">
        <v>1308</v>
      </c>
      <c r="C129" s="269" t="s">
        <v>1322</v>
      </c>
      <c r="D129" s="258" t="s">
        <v>1323</v>
      </c>
      <c r="E129" s="261">
        <v>100</v>
      </c>
      <c r="F129" s="258" t="s">
        <v>1324</v>
      </c>
      <c r="H129" s="259">
        <v>575</v>
      </c>
      <c r="J129" s="259">
        <f t="shared" si="6"/>
        <v>0</v>
      </c>
      <c r="O129" s="258">
        <v>20</v>
      </c>
      <c r="P129" s="258" t="s">
        <v>1530</v>
      </c>
      <c r="W129" s="286">
        <v>1.8</v>
      </c>
    </row>
    <row r="130" spans="1:23">
      <c r="A130" s="285">
        <v>88</v>
      </c>
      <c r="B130" s="268" t="s">
        <v>822</v>
      </c>
      <c r="C130" s="269" t="s">
        <v>1327</v>
      </c>
      <c r="D130" s="258" t="s">
        <v>1328</v>
      </c>
      <c r="E130" s="261">
        <v>100</v>
      </c>
      <c r="F130" s="258" t="s">
        <v>1324</v>
      </c>
      <c r="I130" s="259">
        <v>482.5</v>
      </c>
      <c r="J130" s="259">
        <f t="shared" si="6"/>
        <v>0</v>
      </c>
      <c r="O130" s="258">
        <v>20</v>
      </c>
      <c r="P130" s="258" t="s">
        <v>1531</v>
      </c>
    </row>
    <row r="131" spans="1:23">
      <c r="A131" s="285">
        <v>89</v>
      </c>
      <c r="B131" s="268" t="s">
        <v>1308</v>
      </c>
      <c r="C131" s="269" t="s">
        <v>1487</v>
      </c>
      <c r="D131" s="258" t="s">
        <v>1488</v>
      </c>
      <c r="E131" s="261">
        <v>10</v>
      </c>
      <c r="F131" s="258" t="s">
        <v>1311</v>
      </c>
      <c r="H131" s="259">
        <v>291</v>
      </c>
      <c r="J131" s="259">
        <f t="shared" si="6"/>
        <v>0</v>
      </c>
      <c r="O131" s="258">
        <v>20</v>
      </c>
      <c r="P131" s="258" t="s">
        <v>1532</v>
      </c>
      <c r="W131" s="286">
        <v>0.91200000000000003</v>
      </c>
    </row>
    <row r="132" spans="1:23">
      <c r="A132" s="285">
        <v>90</v>
      </c>
      <c r="B132" s="268" t="s">
        <v>822</v>
      </c>
      <c r="C132" s="269" t="s">
        <v>1533</v>
      </c>
      <c r="D132" s="258" t="s">
        <v>1534</v>
      </c>
      <c r="E132" s="261">
        <v>10</v>
      </c>
      <c r="F132" s="258" t="s">
        <v>1311</v>
      </c>
      <c r="I132" s="259">
        <v>169.5</v>
      </c>
      <c r="J132" s="259">
        <f t="shared" si="6"/>
        <v>0</v>
      </c>
      <c r="K132" s="260">
        <v>2.5999999999999998E-4</v>
      </c>
      <c r="L132" s="260">
        <v>7.7999999999999999E-4</v>
      </c>
      <c r="O132" s="258">
        <v>20</v>
      </c>
      <c r="P132" s="258" t="s">
        <v>1535</v>
      </c>
    </row>
    <row r="133" spans="1:23">
      <c r="D133" s="287" t="s">
        <v>1536</v>
      </c>
      <c r="E133" s="261">
        <f>J133</f>
        <v>0</v>
      </c>
      <c r="H133" s="259">
        <v>2180</v>
      </c>
      <c r="I133" s="259">
        <v>2336.5</v>
      </c>
      <c r="J133" s="259">
        <f>SUM(J120:J132)</f>
        <v>0</v>
      </c>
      <c r="L133" s="260">
        <v>7.7799999999999996E-3</v>
      </c>
      <c r="W133" s="286">
        <v>6.8390000000000004</v>
      </c>
    </row>
    <row r="134" spans="1:23" ht="9.9499999999999993" customHeight="1">
      <c r="D134" s="287"/>
    </row>
    <row r="135" spans="1:23" s="296" customFormat="1">
      <c r="A135" s="292"/>
      <c r="B135" s="293"/>
      <c r="C135" s="294"/>
      <c r="D135" s="257" t="s">
        <v>1537</v>
      </c>
      <c r="E135" s="295"/>
      <c r="G135" s="297"/>
      <c r="H135" s="297"/>
      <c r="I135" s="297"/>
      <c r="J135" s="297"/>
      <c r="K135" s="298"/>
      <c r="L135" s="298"/>
      <c r="M135" s="295"/>
      <c r="N135" s="295"/>
      <c r="Q135" s="295"/>
      <c r="R135" s="295"/>
      <c r="S135" s="295"/>
      <c r="T135" s="299"/>
      <c r="U135" s="299"/>
      <c r="V135" s="299"/>
    </row>
    <row r="136" spans="1:23" s="296" customFormat="1" ht="8.1" customHeight="1">
      <c r="A136" s="292"/>
      <c r="B136" s="293"/>
      <c r="C136" s="294"/>
      <c r="D136" s="287"/>
      <c r="E136" s="295"/>
      <c r="G136" s="297"/>
      <c r="H136" s="297"/>
      <c r="I136" s="297"/>
      <c r="J136" s="297"/>
      <c r="K136" s="298"/>
      <c r="L136" s="298"/>
      <c r="M136" s="295"/>
      <c r="N136" s="295"/>
      <c r="Q136" s="295"/>
      <c r="R136" s="295"/>
      <c r="S136" s="295"/>
      <c r="T136" s="299"/>
      <c r="U136" s="299"/>
      <c r="V136" s="299"/>
      <c r="W136" s="300"/>
    </row>
    <row r="137" spans="1:23">
      <c r="D137" s="257" t="s">
        <v>1422</v>
      </c>
    </row>
    <row r="138" spans="1:23">
      <c r="A138" s="285">
        <v>91</v>
      </c>
      <c r="B138" s="268" t="s">
        <v>822</v>
      </c>
      <c r="C138" s="269" t="s">
        <v>1538</v>
      </c>
      <c r="D138" s="258" t="s">
        <v>1539</v>
      </c>
      <c r="E138" s="261">
        <v>1</v>
      </c>
      <c r="F138" s="258" t="s">
        <v>1311</v>
      </c>
      <c r="J138" s="259">
        <f>E138*G138</f>
        <v>0</v>
      </c>
      <c r="O138" s="258">
        <v>20</v>
      </c>
    </row>
    <row r="139" spans="1:23">
      <c r="A139" s="285">
        <v>92</v>
      </c>
      <c r="B139" s="268" t="s">
        <v>1308</v>
      </c>
      <c r="C139" s="269" t="s">
        <v>1423</v>
      </c>
      <c r="D139" s="258" t="s">
        <v>1540</v>
      </c>
      <c r="E139" s="261">
        <v>1</v>
      </c>
      <c r="F139" s="258" t="s">
        <v>1311</v>
      </c>
      <c r="H139" s="259">
        <v>510</v>
      </c>
      <c r="J139" s="259">
        <f>E139*G139</f>
        <v>0</v>
      </c>
      <c r="O139" s="258">
        <v>20</v>
      </c>
      <c r="P139" s="258" t="s">
        <v>1425</v>
      </c>
      <c r="W139" s="286">
        <v>1.595</v>
      </c>
    </row>
    <row r="140" spans="1:23">
      <c r="A140" s="285">
        <v>93</v>
      </c>
      <c r="B140" s="268" t="s">
        <v>1308</v>
      </c>
      <c r="C140" s="269" t="s">
        <v>1426</v>
      </c>
      <c r="D140" s="258" t="s">
        <v>1427</v>
      </c>
      <c r="E140" s="261">
        <v>1</v>
      </c>
      <c r="F140" s="258" t="s">
        <v>1311</v>
      </c>
      <c r="H140" s="259">
        <v>740</v>
      </c>
      <c r="J140" s="259">
        <f>E140*G140</f>
        <v>0</v>
      </c>
      <c r="O140" s="258">
        <v>20</v>
      </c>
      <c r="P140" s="258" t="s">
        <v>1428</v>
      </c>
      <c r="W140" s="286">
        <v>2.3370000000000002</v>
      </c>
    </row>
    <row r="141" spans="1:23">
      <c r="D141" s="287" t="s">
        <v>1442</v>
      </c>
      <c r="E141" s="261">
        <f>J141</f>
        <v>0</v>
      </c>
      <c r="H141" s="259">
        <v>1250</v>
      </c>
      <c r="J141" s="259">
        <f>SUM(J138:J140)</f>
        <v>0</v>
      </c>
      <c r="W141" s="286">
        <v>3.9319999999999999</v>
      </c>
    </row>
    <row r="142" spans="1:23" ht="8.1" customHeight="1">
      <c r="D142" s="287"/>
    </row>
    <row r="143" spans="1:23">
      <c r="D143" s="257" t="s">
        <v>1541</v>
      </c>
      <c r="W143" s="258"/>
    </row>
    <row r="144" spans="1:23">
      <c r="A144" s="285">
        <v>94</v>
      </c>
      <c r="B144" s="268" t="s">
        <v>1542</v>
      </c>
      <c r="C144" s="269" t="s">
        <v>1543</v>
      </c>
      <c r="D144" s="258" t="s">
        <v>1544</v>
      </c>
      <c r="E144" s="261">
        <v>375</v>
      </c>
      <c r="F144" s="258" t="s">
        <v>1324</v>
      </c>
      <c r="H144" s="259">
        <v>990</v>
      </c>
      <c r="I144" s="259" t="s">
        <v>1325</v>
      </c>
      <c r="J144" s="259">
        <f>E144*G144</f>
        <v>0</v>
      </c>
      <c r="K144" s="260" t="s">
        <v>1325</v>
      </c>
      <c r="L144" s="260" t="s">
        <v>1325</v>
      </c>
      <c r="M144" s="261" t="s">
        <v>1325</v>
      </c>
      <c r="N144" s="261" t="s">
        <v>1325</v>
      </c>
      <c r="O144" s="258">
        <v>20</v>
      </c>
      <c r="P144" s="258" t="s">
        <v>1545</v>
      </c>
      <c r="W144" s="258"/>
    </row>
    <row r="145" spans="1:23">
      <c r="A145" s="285">
        <v>95</v>
      </c>
      <c r="B145" s="268" t="s">
        <v>822</v>
      </c>
      <c r="C145" s="269" t="s">
        <v>1546</v>
      </c>
      <c r="D145" s="258" t="s">
        <v>1547</v>
      </c>
      <c r="E145" s="261">
        <v>375</v>
      </c>
      <c r="F145" s="258" t="s">
        <v>1324</v>
      </c>
      <c r="H145" s="259" t="s">
        <v>1325</v>
      </c>
      <c r="I145" s="259">
        <v>390</v>
      </c>
      <c r="J145" s="259">
        <f>E145*G145</f>
        <v>0</v>
      </c>
      <c r="K145" s="260" t="s">
        <v>1325</v>
      </c>
      <c r="L145" s="260" t="s">
        <v>1325</v>
      </c>
      <c r="M145" s="261" t="s">
        <v>1325</v>
      </c>
      <c r="N145" s="261" t="s">
        <v>1325</v>
      </c>
      <c r="O145" s="258">
        <v>20</v>
      </c>
      <c r="P145" s="258" t="s">
        <v>1548</v>
      </c>
      <c r="W145" s="258"/>
    </row>
    <row r="146" spans="1:23">
      <c r="A146" s="285">
        <v>96</v>
      </c>
      <c r="B146" s="268" t="s">
        <v>1542</v>
      </c>
      <c r="C146" s="269" t="s">
        <v>1549</v>
      </c>
      <c r="D146" s="258" t="s">
        <v>1550</v>
      </c>
      <c r="E146" s="261">
        <v>7</v>
      </c>
      <c r="F146" s="258" t="s">
        <v>1311</v>
      </c>
      <c r="H146" s="259">
        <v>162</v>
      </c>
      <c r="I146" s="259" t="s">
        <v>1325</v>
      </c>
      <c r="J146" s="259">
        <f>E146*G146</f>
        <v>0</v>
      </c>
      <c r="K146" s="260" t="s">
        <v>1325</v>
      </c>
      <c r="L146" s="260" t="s">
        <v>1325</v>
      </c>
      <c r="M146" s="261" t="s">
        <v>1325</v>
      </c>
      <c r="N146" s="261" t="s">
        <v>1325</v>
      </c>
      <c r="O146" s="258">
        <v>20</v>
      </c>
      <c r="P146" s="258" t="s">
        <v>1551</v>
      </c>
      <c r="W146" s="258"/>
    </row>
    <row r="147" spans="1:23">
      <c r="A147" s="285">
        <v>97</v>
      </c>
      <c r="B147" s="268" t="s">
        <v>822</v>
      </c>
      <c r="C147" s="269" t="s">
        <v>1552</v>
      </c>
      <c r="D147" s="258" t="s">
        <v>1553</v>
      </c>
      <c r="E147" s="261">
        <v>7</v>
      </c>
      <c r="F147" s="258" t="s">
        <v>1311</v>
      </c>
      <c r="H147" s="259" t="s">
        <v>1325</v>
      </c>
      <c r="I147" s="259">
        <v>884</v>
      </c>
      <c r="J147" s="259">
        <f>E147*G147</f>
        <v>0</v>
      </c>
      <c r="K147" s="260" t="s">
        <v>1325</v>
      </c>
      <c r="L147" s="260" t="s">
        <v>1325</v>
      </c>
      <c r="M147" s="261" t="s">
        <v>1325</v>
      </c>
      <c r="N147" s="261" t="s">
        <v>1325</v>
      </c>
      <c r="O147" s="258">
        <v>20</v>
      </c>
      <c r="P147" s="258" t="s">
        <v>1554</v>
      </c>
      <c r="W147" s="258"/>
    </row>
    <row r="148" spans="1:23">
      <c r="A148" s="285">
        <v>98</v>
      </c>
      <c r="B148" s="268" t="s">
        <v>822</v>
      </c>
      <c r="C148" s="269" t="s">
        <v>1409</v>
      </c>
      <c r="D148" s="258" t="s">
        <v>1410</v>
      </c>
      <c r="E148" s="261">
        <v>7</v>
      </c>
      <c r="F148" s="258" t="s">
        <v>1311</v>
      </c>
      <c r="J148" s="259">
        <f>E148*G148</f>
        <v>0</v>
      </c>
      <c r="O148" s="258">
        <v>20</v>
      </c>
    </row>
    <row r="149" spans="1:23">
      <c r="D149" s="287" t="s">
        <v>1555</v>
      </c>
      <c r="E149" s="261">
        <f>J149</f>
        <v>0</v>
      </c>
      <c r="H149" s="259">
        <v>1201</v>
      </c>
      <c r="I149" s="259">
        <v>1370</v>
      </c>
      <c r="J149" s="259">
        <f>SUM(J144:J148)</f>
        <v>0</v>
      </c>
      <c r="L149" s="260">
        <v>6.7000000000000002E-4</v>
      </c>
      <c r="N149" s="261" t="s">
        <v>1325</v>
      </c>
      <c r="W149" s="258"/>
    </row>
    <row r="150" spans="1:23" ht="8.1" customHeight="1">
      <c r="D150" s="287"/>
      <c r="W150" s="258"/>
    </row>
    <row r="151" spans="1:23">
      <c r="D151" s="257" t="s">
        <v>1556</v>
      </c>
      <c r="W151" s="258"/>
    </row>
    <row r="152" spans="1:23">
      <c r="A152" s="285">
        <v>99</v>
      </c>
      <c r="B152" s="268" t="s">
        <v>1542</v>
      </c>
      <c r="C152" s="269" t="s">
        <v>1557</v>
      </c>
      <c r="D152" s="258" t="s">
        <v>1558</v>
      </c>
      <c r="E152" s="261">
        <v>75</v>
      </c>
      <c r="F152" s="258" t="s">
        <v>1324</v>
      </c>
      <c r="H152" s="259">
        <v>3375</v>
      </c>
      <c r="I152" s="259" t="s">
        <v>1325</v>
      </c>
      <c r="J152" s="259">
        <f t="shared" ref="J152:J157" si="7">E152*G152</f>
        <v>0</v>
      </c>
      <c r="K152" s="260" t="s">
        <v>1325</v>
      </c>
      <c r="L152" s="260" t="s">
        <v>1325</v>
      </c>
      <c r="M152" s="261" t="s">
        <v>1325</v>
      </c>
      <c r="N152" s="261" t="s">
        <v>1325</v>
      </c>
      <c r="O152" s="258">
        <v>20</v>
      </c>
      <c r="P152" s="258" t="s">
        <v>1559</v>
      </c>
      <c r="W152" s="258"/>
    </row>
    <row r="153" spans="1:23">
      <c r="A153" s="285">
        <v>100</v>
      </c>
      <c r="B153" s="268" t="s">
        <v>822</v>
      </c>
      <c r="C153" s="269" t="s">
        <v>1560</v>
      </c>
      <c r="D153" s="258" t="s">
        <v>1561</v>
      </c>
      <c r="E153" s="261">
        <v>75</v>
      </c>
      <c r="F153" s="258" t="s">
        <v>1324</v>
      </c>
      <c r="H153" s="259" t="s">
        <v>1325</v>
      </c>
      <c r="I153" s="259">
        <v>2673</v>
      </c>
      <c r="J153" s="259">
        <f t="shared" si="7"/>
        <v>0</v>
      </c>
      <c r="K153" s="260" t="s">
        <v>1325</v>
      </c>
      <c r="L153" s="260" t="s">
        <v>1325</v>
      </c>
      <c r="M153" s="261" t="s">
        <v>1325</v>
      </c>
      <c r="N153" s="261" t="s">
        <v>1325</v>
      </c>
      <c r="O153" s="258">
        <v>20</v>
      </c>
      <c r="P153" s="258" t="s">
        <v>1562</v>
      </c>
      <c r="W153" s="258"/>
    </row>
    <row r="154" spans="1:23">
      <c r="A154" s="285">
        <v>101</v>
      </c>
      <c r="B154" s="268" t="s">
        <v>1542</v>
      </c>
      <c r="C154" s="269" t="s">
        <v>1563</v>
      </c>
      <c r="D154" s="258" t="s">
        <v>1564</v>
      </c>
      <c r="E154" s="261">
        <v>3</v>
      </c>
      <c r="F154" s="258" t="s">
        <v>1311</v>
      </c>
      <c r="H154" s="259">
        <v>840</v>
      </c>
      <c r="I154" s="259" t="s">
        <v>1325</v>
      </c>
      <c r="J154" s="259">
        <f t="shared" si="7"/>
        <v>0</v>
      </c>
      <c r="K154" s="260" t="s">
        <v>1325</v>
      </c>
      <c r="L154" s="260" t="s">
        <v>1325</v>
      </c>
      <c r="M154" s="261" t="s">
        <v>1325</v>
      </c>
      <c r="N154" s="261" t="s">
        <v>1325</v>
      </c>
      <c r="O154" s="258">
        <v>20</v>
      </c>
      <c r="P154" s="258" t="s">
        <v>1565</v>
      </c>
      <c r="W154" s="258"/>
    </row>
    <row r="155" spans="1:23">
      <c r="A155" s="285">
        <v>102</v>
      </c>
      <c r="B155" s="268" t="s">
        <v>822</v>
      </c>
      <c r="C155" s="269" t="s">
        <v>1566</v>
      </c>
      <c r="D155" s="258" t="s">
        <v>1567</v>
      </c>
      <c r="E155" s="261">
        <v>3</v>
      </c>
      <c r="F155" s="258" t="s">
        <v>1311</v>
      </c>
      <c r="H155" s="259" t="s">
        <v>1325</v>
      </c>
      <c r="I155" s="259">
        <v>600.6</v>
      </c>
      <c r="J155" s="259">
        <f t="shared" si="7"/>
        <v>0</v>
      </c>
      <c r="K155" s="260" t="s">
        <v>1325</v>
      </c>
      <c r="L155" s="260" t="s">
        <v>1325</v>
      </c>
      <c r="M155" s="261" t="s">
        <v>1325</v>
      </c>
      <c r="N155" s="261" t="s">
        <v>1325</v>
      </c>
      <c r="O155" s="258">
        <v>20</v>
      </c>
      <c r="P155" s="258" t="s">
        <v>1568</v>
      </c>
      <c r="W155" s="258"/>
    </row>
    <row r="156" spans="1:23">
      <c r="A156" s="285">
        <v>103</v>
      </c>
      <c r="B156" s="268" t="s">
        <v>822</v>
      </c>
      <c r="C156" s="269" t="s">
        <v>1569</v>
      </c>
      <c r="D156" s="258" t="s">
        <v>1570</v>
      </c>
      <c r="E156" s="261">
        <v>3</v>
      </c>
      <c r="F156" s="258" t="s">
        <v>1311</v>
      </c>
      <c r="H156" s="259" t="s">
        <v>1325</v>
      </c>
      <c r="I156" s="259">
        <v>1801.8</v>
      </c>
      <c r="J156" s="259">
        <f t="shared" si="7"/>
        <v>0</v>
      </c>
      <c r="K156" s="260" t="s">
        <v>1325</v>
      </c>
      <c r="L156" s="260" t="s">
        <v>1325</v>
      </c>
      <c r="M156" s="261" t="s">
        <v>1325</v>
      </c>
      <c r="N156" s="261" t="s">
        <v>1325</v>
      </c>
      <c r="O156" s="258">
        <v>20</v>
      </c>
      <c r="P156" s="258" t="s">
        <v>1571</v>
      </c>
      <c r="W156" s="258"/>
    </row>
    <row r="157" spans="1:23">
      <c r="A157" s="285">
        <v>104</v>
      </c>
      <c r="B157" s="268" t="s">
        <v>822</v>
      </c>
      <c r="C157" s="269" t="s">
        <v>1409</v>
      </c>
      <c r="D157" s="258" t="s">
        <v>1410</v>
      </c>
      <c r="E157" s="261">
        <v>3</v>
      </c>
      <c r="F157" s="258" t="s">
        <v>1311</v>
      </c>
      <c r="J157" s="259">
        <f t="shared" si="7"/>
        <v>0</v>
      </c>
      <c r="O157" s="258">
        <v>20</v>
      </c>
    </row>
    <row r="158" spans="1:23">
      <c r="D158" s="287" t="s">
        <v>1572</v>
      </c>
      <c r="E158" s="261">
        <f>J158</f>
        <v>0</v>
      </c>
      <c r="H158" s="259">
        <v>4264</v>
      </c>
      <c r="I158" s="259">
        <v>5275.4</v>
      </c>
      <c r="J158" s="259">
        <f>SUM(J152:J157)</f>
        <v>0</v>
      </c>
      <c r="L158" s="260" t="s">
        <v>1325</v>
      </c>
      <c r="N158" s="261" t="s">
        <v>1325</v>
      </c>
      <c r="W158" s="258"/>
    </row>
    <row r="159" spans="1:23" ht="8.1" customHeight="1">
      <c r="D159" s="301"/>
      <c r="W159" s="258"/>
    </row>
    <row r="160" spans="1:23">
      <c r="D160" s="287" t="s">
        <v>1573</v>
      </c>
      <c r="E160" s="261">
        <f>J160</f>
        <v>0</v>
      </c>
      <c r="H160" s="259">
        <v>11559</v>
      </c>
      <c r="I160" s="259">
        <v>15151.4</v>
      </c>
      <c r="J160" s="259">
        <f>J149+J141+J158</f>
        <v>0</v>
      </c>
      <c r="L160" s="260">
        <v>3.5500000000000002E-3</v>
      </c>
      <c r="N160" s="261" t="s">
        <v>1325</v>
      </c>
      <c r="W160" s="258"/>
    </row>
    <row r="161" spans="1:26" ht="9.9499999999999993" customHeight="1">
      <c r="D161" s="287"/>
      <c r="W161" s="258"/>
    </row>
    <row r="162" spans="1:26" s="264" customFormat="1" ht="13.5">
      <c r="A162" s="302"/>
      <c r="B162" s="302"/>
      <c r="C162" s="303"/>
      <c r="D162" s="304" t="s">
        <v>1574</v>
      </c>
      <c r="E162" s="302"/>
      <c r="F162" s="302"/>
      <c r="G162" s="302"/>
      <c r="H162" s="302"/>
      <c r="I162" s="302"/>
      <c r="J162" s="302"/>
      <c r="K162" s="302"/>
      <c r="L162" s="302"/>
      <c r="M162" s="302"/>
      <c r="N162" s="302"/>
      <c r="O162" s="302"/>
      <c r="P162" s="305"/>
      <c r="Q162" s="305"/>
      <c r="R162" s="305"/>
      <c r="S162" s="305"/>
      <c r="T162" s="306"/>
      <c r="U162" s="306"/>
      <c r="V162" s="306"/>
      <c r="W162" s="307"/>
      <c r="X162" s="308"/>
      <c r="Y162" s="309"/>
      <c r="Z162" s="310"/>
    </row>
    <row r="163" spans="1:26">
      <c r="A163" s="285">
        <v>105</v>
      </c>
      <c r="B163" s="268" t="s">
        <v>1575</v>
      </c>
      <c r="C163" s="269" t="s">
        <v>1576</v>
      </c>
      <c r="D163" s="311" t="s">
        <v>1577</v>
      </c>
      <c r="E163" s="261">
        <v>125</v>
      </c>
      <c r="F163" s="258" t="s">
        <v>466</v>
      </c>
      <c r="J163" s="259">
        <f>G163*E163</f>
        <v>0</v>
      </c>
      <c r="O163" s="258">
        <v>20</v>
      </c>
      <c r="X163" s="297"/>
      <c r="Y163" s="289"/>
      <c r="Z163" s="312"/>
    </row>
    <row r="164" spans="1:26">
      <c r="A164" s="285">
        <v>106</v>
      </c>
      <c r="B164" s="268" t="s">
        <v>1575</v>
      </c>
      <c r="C164" s="269" t="s">
        <v>1578</v>
      </c>
      <c r="D164" s="311" t="s">
        <v>1579</v>
      </c>
      <c r="E164" s="261">
        <v>10</v>
      </c>
      <c r="F164" s="258" t="s">
        <v>466</v>
      </c>
      <c r="J164" s="259">
        <f t="shared" ref="J164:J172" si="8">G164*E164</f>
        <v>0</v>
      </c>
      <c r="O164" s="258">
        <v>20</v>
      </c>
      <c r="X164" s="297"/>
      <c r="Y164" s="289"/>
      <c r="Z164" s="312"/>
    </row>
    <row r="165" spans="1:26">
      <c r="A165" s="285">
        <v>107</v>
      </c>
      <c r="B165" s="268" t="s">
        <v>1575</v>
      </c>
      <c r="C165" s="269" t="s">
        <v>1580</v>
      </c>
      <c r="D165" s="311" t="s">
        <v>1581</v>
      </c>
      <c r="E165" s="261">
        <v>125</v>
      </c>
      <c r="F165" s="258" t="s">
        <v>466</v>
      </c>
      <c r="J165" s="259">
        <f t="shared" si="8"/>
        <v>0</v>
      </c>
      <c r="O165" s="258">
        <v>20</v>
      </c>
      <c r="X165" s="297"/>
      <c r="Y165" s="289"/>
      <c r="Z165" s="312"/>
    </row>
    <row r="166" spans="1:26">
      <c r="A166" s="285">
        <v>108</v>
      </c>
      <c r="B166" s="268" t="s">
        <v>1575</v>
      </c>
      <c r="C166" s="269" t="s">
        <v>1582</v>
      </c>
      <c r="D166" s="311" t="s">
        <v>1583</v>
      </c>
      <c r="E166" s="261">
        <v>125</v>
      </c>
      <c r="F166" s="258" t="s">
        <v>466</v>
      </c>
      <c r="J166" s="259">
        <f t="shared" si="8"/>
        <v>0</v>
      </c>
      <c r="O166" s="258">
        <v>20</v>
      </c>
      <c r="X166" s="297"/>
      <c r="Y166" s="289"/>
      <c r="Z166" s="312"/>
    </row>
    <row r="167" spans="1:26">
      <c r="A167" s="285">
        <v>109</v>
      </c>
      <c r="B167" s="268" t="s">
        <v>822</v>
      </c>
      <c r="C167" s="269" t="s">
        <v>1584</v>
      </c>
      <c r="D167" s="311" t="s">
        <v>1585</v>
      </c>
      <c r="E167" s="261">
        <v>125</v>
      </c>
      <c r="F167" s="258" t="s">
        <v>466</v>
      </c>
      <c r="J167" s="259">
        <f t="shared" si="8"/>
        <v>0</v>
      </c>
      <c r="O167" s="258">
        <v>20</v>
      </c>
      <c r="X167" s="297"/>
      <c r="Y167" s="289"/>
      <c r="Z167" s="312"/>
    </row>
    <row r="168" spans="1:26">
      <c r="A168" s="285">
        <v>110</v>
      </c>
      <c r="B168" s="268" t="s">
        <v>1575</v>
      </c>
      <c r="C168" s="269" t="s">
        <v>1586</v>
      </c>
      <c r="D168" s="311" t="s">
        <v>1587</v>
      </c>
      <c r="E168" s="261">
        <v>5</v>
      </c>
      <c r="F168" s="258" t="s">
        <v>466</v>
      </c>
      <c r="J168" s="259">
        <f t="shared" si="8"/>
        <v>0</v>
      </c>
      <c r="O168" s="258">
        <v>20</v>
      </c>
      <c r="X168" s="297"/>
      <c r="Y168" s="289"/>
      <c r="Z168" s="312"/>
    </row>
    <row r="169" spans="1:26">
      <c r="A169" s="285">
        <v>111</v>
      </c>
      <c r="B169" s="268" t="s">
        <v>822</v>
      </c>
      <c r="C169" s="269" t="s">
        <v>1588</v>
      </c>
      <c r="D169" s="301" t="s">
        <v>1589</v>
      </c>
      <c r="E169" s="261">
        <v>5</v>
      </c>
      <c r="F169" s="258" t="s">
        <v>466</v>
      </c>
      <c r="J169" s="259">
        <f t="shared" si="8"/>
        <v>0</v>
      </c>
      <c r="O169" s="258">
        <v>20</v>
      </c>
      <c r="X169" s="297"/>
      <c r="Y169" s="289"/>
      <c r="Z169" s="312"/>
    </row>
    <row r="170" spans="1:26">
      <c r="A170" s="285">
        <v>112</v>
      </c>
      <c r="B170" s="268" t="s">
        <v>1575</v>
      </c>
      <c r="C170" s="269" t="s">
        <v>1590</v>
      </c>
      <c r="D170" s="301" t="s">
        <v>1591</v>
      </c>
      <c r="E170" s="261">
        <v>125</v>
      </c>
      <c r="F170" s="258" t="s">
        <v>466</v>
      </c>
      <c r="J170" s="259">
        <f t="shared" si="8"/>
        <v>0</v>
      </c>
      <c r="O170" s="258">
        <v>20</v>
      </c>
      <c r="X170" s="297"/>
      <c r="Y170" s="289"/>
      <c r="Z170" s="312"/>
    </row>
    <row r="171" spans="1:26">
      <c r="A171" s="285">
        <v>113</v>
      </c>
      <c r="B171" s="268" t="s">
        <v>1575</v>
      </c>
      <c r="C171" s="269" t="s">
        <v>1592</v>
      </c>
      <c r="D171" s="301" t="s">
        <v>1593</v>
      </c>
      <c r="E171" s="261">
        <v>125</v>
      </c>
      <c r="F171" s="258" t="s">
        <v>182</v>
      </c>
      <c r="J171" s="259">
        <f t="shared" si="8"/>
        <v>0</v>
      </c>
      <c r="O171" s="258">
        <v>20</v>
      </c>
      <c r="X171" s="297"/>
      <c r="Y171" s="289"/>
      <c r="Z171" s="312"/>
    </row>
    <row r="172" spans="1:26">
      <c r="A172" s="285">
        <v>114</v>
      </c>
      <c r="B172" s="268" t="s">
        <v>1594</v>
      </c>
      <c r="C172" s="269" t="s">
        <v>1595</v>
      </c>
      <c r="D172" s="301" t="s">
        <v>1596</v>
      </c>
      <c r="E172" s="261">
        <v>1</v>
      </c>
      <c r="J172" s="259">
        <f t="shared" si="8"/>
        <v>0</v>
      </c>
      <c r="O172" s="258">
        <v>20</v>
      </c>
      <c r="X172" s="297"/>
      <c r="Y172" s="289"/>
      <c r="Z172" s="312"/>
    </row>
    <row r="173" spans="1:26">
      <c r="D173" s="287" t="s">
        <v>1597</v>
      </c>
      <c r="J173" s="259">
        <f>SUM(J163:J172)</f>
        <v>0</v>
      </c>
    </row>
    <row r="174" spans="1:26" ht="9.9499999999999993" customHeight="1">
      <c r="D174" s="287"/>
    </row>
    <row r="175" spans="1:26">
      <c r="D175" s="257" t="s">
        <v>1598</v>
      </c>
      <c r="H175" s="258"/>
      <c r="I175" s="258"/>
      <c r="K175" s="258"/>
      <c r="L175" s="258"/>
      <c r="M175" s="258"/>
      <c r="N175" s="258"/>
      <c r="Q175" s="258"/>
      <c r="R175" s="258"/>
      <c r="S175" s="258"/>
      <c r="T175" s="258"/>
      <c r="U175" s="258"/>
      <c r="V175" s="258"/>
      <c r="W175" s="258"/>
    </row>
    <row r="176" spans="1:26">
      <c r="A176" s="285">
        <v>115</v>
      </c>
      <c r="B176" s="268" t="s">
        <v>822</v>
      </c>
      <c r="C176" s="269" t="s">
        <v>1599</v>
      </c>
      <c r="D176" s="258" t="s">
        <v>1600</v>
      </c>
      <c r="E176" s="261">
        <v>32</v>
      </c>
      <c r="F176" s="258" t="s">
        <v>1311</v>
      </c>
      <c r="H176" s="258"/>
      <c r="I176" s="258"/>
      <c r="J176" s="259">
        <f>G176*E176</f>
        <v>0</v>
      </c>
      <c r="K176" s="258"/>
      <c r="L176" s="258"/>
      <c r="M176" s="258"/>
      <c r="N176" s="258"/>
      <c r="O176" s="258">
        <v>20</v>
      </c>
      <c r="Q176" s="258"/>
      <c r="R176" s="258"/>
      <c r="S176" s="258"/>
      <c r="T176" s="258"/>
      <c r="U176" s="258"/>
      <c r="V176" s="258"/>
      <c r="W176" s="258"/>
    </row>
    <row r="177" spans="1:23">
      <c r="A177" s="285">
        <v>116</v>
      </c>
      <c r="B177" s="268" t="s">
        <v>822</v>
      </c>
      <c r="C177" s="269" t="s">
        <v>1599</v>
      </c>
      <c r="D177" s="258" t="s">
        <v>1601</v>
      </c>
      <c r="E177" s="261">
        <v>64</v>
      </c>
      <c r="F177" s="258" t="s">
        <v>1311</v>
      </c>
      <c r="H177" s="258"/>
      <c r="I177" s="258"/>
      <c r="J177" s="259">
        <f t="shared" ref="J177:J185" si="9">G177*E177</f>
        <v>0</v>
      </c>
      <c r="K177" s="258"/>
      <c r="L177" s="258"/>
      <c r="M177" s="258"/>
      <c r="N177" s="258"/>
      <c r="O177" s="258">
        <v>20</v>
      </c>
      <c r="Q177" s="258"/>
      <c r="R177" s="258"/>
      <c r="S177" s="258"/>
      <c r="T177" s="258"/>
      <c r="U177" s="258"/>
      <c r="V177" s="258"/>
      <c r="W177" s="258"/>
    </row>
    <row r="178" spans="1:23">
      <c r="A178" s="285">
        <v>117</v>
      </c>
      <c r="B178" s="268" t="s">
        <v>822</v>
      </c>
      <c r="C178" s="269" t="s">
        <v>1599</v>
      </c>
      <c r="D178" s="258" t="s">
        <v>1602</v>
      </c>
      <c r="E178" s="261">
        <v>32</v>
      </c>
      <c r="F178" s="258" t="s">
        <v>1311</v>
      </c>
      <c r="H178" s="258"/>
      <c r="I178" s="258"/>
      <c r="J178" s="259">
        <f t="shared" si="9"/>
        <v>0</v>
      </c>
      <c r="K178" s="258"/>
      <c r="L178" s="258"/>
      <c r="M178" s="258"/>
      <c r="N178" s="258"/>
      <c r="O178" s="258">
        <v>20</v>
      </c>
      <c r="Q178" s="258"/>
      <c r="R178" s="258"/>
      <c r="S178" s="258"/>
      <c r="T178" s="258"/>
      <c r="U178" s="258"/>
      <c r="V178" s="258"/>
      <c r="W178" s="258"/>
    </row>
    <row r="179" spans="1:23">
      <c r="A179" s="285">
        <v>118</v>
      </c>
      <c r="B179" s="268" t="s">
        <v>822</v>
      </c>
      <c r="C179" s="269" t="s">
        <v>1599</v>
      </c>
      <c r="D179" s="258" t="s">
        <v>1603</v>
      </c>
      <c r="E179" s="261">
        <v>64</v>
      </c>
      <c r="F179" s="258" t="s">
        <v>1311</v>
      </c>
      <c r="H179" s="258"/>
      <c r="I179" s="258"/>
      <c r="J179" s="259">
        <f t="shared" si="9"/>
        <v>0</v>
      </c>
      <c r="K179" s="258"/>
      <c r="L179" s="258"/>
      <c r="M179" s="258"/>
      <c r="N179" s="258"/>
      <c r="O179" s="258">
        <v>20</v>
      </c>
      <c r="Q179" s="258"/>
      <c r="R179" s="258"/>
      <c r="S179" s="258"/>
      <c r="T179" s="258"/>
      <c r="U179" s="258"/>
      <c r="V179" s="258"/>
      <c r="W179" s="258"/>
    </row>
    <row r="180" spans="1:23">
      <c r="A180" s="285">
        <v>119</v>
      </c>
      <c r="B180" s="268" t="s">
        <v>822</v>
      </c>
      <c r="C180" s="269" t="s">
        <v>1604</v>
      </c>
      <c r="D180" s="301" t="s">
        <v>1605</v>
      </c>
      <c r="E180" s="261">
        <v>27</v>
      </c>
      <c r="F180" s="258" t="s">
        <v>1311</v>
      </c>
      <c r="J180" s="259">
        <f t="shared" si="9"/>
        <v>0</v>
      </c>
      <c r="K180" s="258"/>
      <c r="L180" s="258"/>
      <c r="M180" s="258"/>
      <c r="N180" s="258"/>
      <c r="O180" s="258">
        <v>20</v>
      </c>
      <c r="Q180" s="258"/>
      <c r="R180" s="258"/>
      <c r="S180" s="258"/>
      <c r="T180" s="258"/>
      <c r="U180" s="258"/>
      <c r="V180" s="258"/>
      <c r="W180" s="258"/>
    </row>
    <row r="181" spans="1:23">
      <c r="D181" s="301"/>
      <c r="K181" s="258"/>
      <c r="L181" s="258"/>
      <c r="M181" s="258"/>
      <c r="N181" s="258"/>
      <c r="Q181" s="258"/>
      <c r="R181" s="258"/>
      <c r="S181" s="258"/>
      <c r="T181" s="258"/>
      <c r="U181" s="258"/>
      <c r="V181" s="258"/>
      <c r="W181" s="258"/>
    </row>
    <row r="182" spans="1:23" ht="12.75" customHeight="1">
      <c r="A182" s="285">
        <v>120</v>
      </c>
      <c r="B182" s="268" t="s">
        <v>822</v>
      </c>
      <c r="C182" s="269" t="s">
        <v>1604</v>
      </c>
      <c r="D182" s="301" t="s">
        <v>1606</v>
      </c>
      <c r="E182" s="261">
        <v>27</v>
      </c>
      <c r="F182" s="258" t="s">
        <v>1311</v>
      </c>
      <c r="J182" s="259">
        <f t="shared" si="9"/>
        <v>0</v>
      </c>
      <c r="K182" s="258"/>
      <c r="L182" s="258"/>
      <c r="M182" s="258"/>
      <c r="N182" s="258"/>
      <c r="O182" s="258">
        <v>20</v>
      </c>
      <c r="Q182" s="258"/>
      <c r="R182" s="258"/>
      <c r="S182" s="258"/>
      <c r="T182" s="258"/>
      <c r="U182" s="258"/>
      <c r="V182" s="258"/>
      <c r="W182" s="258"/>
    </row>
    <row r="183" spans="1:23">
      <c r="A183" s="285">
        <v>121</v>
      </c>
      <c r="B183" s="268" t="s">
        <v>822</v>
      </c>
      <c r="C183" s="269" t="s">
        <v>1604</v>
      </c>
      <c r="D183" s="258" t="s">
        <v>1602</v>
      </c>
      <c r="E183" s="261">
        <v>27</v>
      </c>
      <c r="F183" s="258" t="s">
        <v>1311</v>
      </c>
      <c r="H183" s="258"/>
      <c r="I183" s="258"/>
      <c r="J183" s="259">
        <f t="shared" si="9"/>
        <v>0</v>
      </c>
      <c r="K183" s="258"/>
      <c r="L183" s="258"/>
      <c r="M183" s="258"/>
      <c r="N183" s="258"/>
      <c r="O183" s="258">
        <v>20</v>
      </c>
      <c r="Q183" s="258"/>
      <c r="R183" s="258"/>
      <c r="S183" s="258"/>
      <c r="T183" s="258"/>
      <c r="U183" s="258"/>
      <c r="V183" s="258"/>
      <c r="W183" s="258"/>
    </row>
    <row r="184" spans="1:23">
      <c r="A184" s="285">
        <v>122</v>
      </c>
      <c r="B184" s="268" t="s">
        <v>822</v>
      </c>
      <c r="C184" s="269" t="s">
        <v>1604</v>
      </c>
      <c r="D184" s="258" t="s">
        <v>1603</v>
      </c>
      <c r="E184" s="261">
        <v>27</v>
      </c>
      <c r="F184" s="258" t="s">
        <v>1311</v>
      </c>
      <c r="H184" s="258"/>
      <c r="I184" s="258"/>
      <c r="J184" s="259">
        <f t="shared" si="9"/>
        <v>0</v>
      </c>
      <c r="K184" s="258"/>
      <c r="L184" s="258"/>
      <c r="M184" s="258"/>
      <c r="N184" s="258"/>
      <c r="O184" s="258">
        <v>20</v>
      </c>
      <c r="Q184" s="258"/>
      <c r="R184" s="258"/>
      <c r="S184" s="258"/>
      <c r="T184" s="258"/>
      <c r="U184" s="258"/>
      <c r="V184" s="258"/>
      <c r="W184" s="258"/>
    </row>
    <row r="185" spans="1:23" ht="12.75" customHeight="1">
      <c r="A185" s="285">
        <v>123</v>
      </c>
      <c r="D185" s="301" t="s">
        <v>1607</v>
      </c>
      <c r="E185" s="261">
        <f>E176+E180</f>
        <v>59</v>
      </c>
      <c r="F185" s="258" t="s">
        <v>1311</v>
      </c>
      <c r="H185" s="258"/>
      <c r="I185" s="258"/>
      <c r="J185" s="259">
        <f t="shared" si="9"/>
        <v>0</v>
      </c>
      <c r="K185" s="258"/>
      <c r="L185" s="258"/>
      <c r="M185" s="258"/>
      <c r="N185" s="258"/>
      <c r="O185" s="258">
        <v>20</v>
      </c>
      <c r="Q185" s="258"/>
      <c r="R185" s="258"/>
      <c r="S185" s="258"/>
      <c r="T185" s="258"/>
      <c r="U185" s="258"/>
      <c r="V185" s="258"/>
      <c r="W185" s="258"/>
    </row>
    <row r="186" spans="1:23" ht="12.75" customHeight="1">
      <c r="D186" s="287" t="s">
        <v>1608</v>
      </c>
      <c r="E186" s="261">
        <f>J186</f>
        <v>0</v>
      </c>
      <c r="H186" s="258"/>
      <c r="I186" s="258"/>
      <c r="J186" s="259">
        <f>SUM(J176:J185)</f>
        <v>0</v>
      </c>
      <c r="K186" s="258"/>
      <c r="L186" s="258"/>
      <c r="M186" s="258"/>
      <c r="N186" s="258"/>
      <c r="Q186" s="258"/>
      <c r="R186" s="258"/>
      <c r="S186" s="258"/>
      <c r="T186" s="258"/>
      <c r="U186" s="258"/>
      <c r="V186" s="258"/>
      <c r="W186" s="258"/>
    </row>
    <row r="187" spans="1:23" ht="9.9499999999999993" customHeight="1">
      <c r="D187" s="287"/>
    </row>
    <row r="188" spans="1:23">
      <c r="A188" s="285">
        <v>124</v>
      </c>
      <c r="B188" s="268" t="s">
        <v>1308</v>
      </c>
      <c r="C188" s="269" t="s">
        <v>1609</v>
      </c>
      <c r="D188" s="258" t="s">
        <v>1610</v>
      </c>
      <c r="E188" s="261">
        <v>200</v>
      </c>
      <c r="F188" s="258" t="s">
        <v>1611</v>
      </c>
      <c r="H188" s="258"/>
      <c r="I188" s="258"/>
      <c r="J188" s="258">
        <f>E188*G188</f>
        <v>0</v>
      </c>
      <c r="K188" s="258"/>
      <c r="L188" s="258"/>
      <c r="M188" s="258"/>
      <c r="N188" s="258"/>
      <c r="O188" s="258">
        <v>20</v>
      </c>
      <c r="Q188" s="258"/>
      <c r="R188" s="258"/>
      <c r="S188" s="258"/>
      <c r="T188" s="258"/>
      <c r="U188" s="258"/>
      <c r="V188" s="258"/>
      <c r="W188" s="258"/>
    </row>
    <row r="189" spans="1:23">
      <c r="A189" s="285">
        <v>125</v>
      </c>
      <c r="B189" s="268" t="s">
        <v>1308</v>
      </c>
      <c r="D189" s="258" t="s">
        <v>1612</v>
      </c>
      <c r="E189" s="261">
        <v>50</v>
      </c>
      <c r="F189" s="258" t="s">
        <v>466</v>
      </c>
      <c r="H189" s="258"/>
      <c r="I189" s="258"/>
      <c r="J189" s="258">
        <f>E189*G189</f>
        <v>0</v>
      </c>
      <c r="K189" s="258"/>
      <c r="L189" s="258"/>
      <c r="M189" s="258"/>
      <c r="N189" s="258"/>
      <c r="O189" s="258">
        <v>20</v>
      </c>
      <c r="Q189" s="258"/>
      <c r="R189" s="258"/>
      <c r="S189" s="258"/>
      <c r="T189" s="258"/>
      <c r="U189" s="258"/>
      <c r="V189" s="258"/>
      <c r="W189" s="258"/>
    </row>
    <row r="190" spans="1:23">
      <c r="A190" s="285">
        <v>126</v>
      </c>
      <c r="B190" s="268" t="s">
        <v>1308</v>
      </c>
      <c r="D190" s="258" t="s">
        <v>1613</v>
      </c>
      <c r="E190" s="261">
        <v>100</v>
      </c>
      <c r="F190" s="258" t="s">
        <v>466</v>
      </c>
      <c r="H190" s="258"/>
      <c r="I190" s="258"/>
      <c r="J190" s="258">
        <f>E190*G190</f>
        <v>0</v>
      </c>
      <c r="K190" s="258"/>
      <c r="L190" s="258"/>
      <c r="M190" s="258"/>
      <c r="N190" s="258"/>
      <c r="O190" s="258">
        <v>20</v>
      </c>
      <c r="Q190" s="258"/>
      <c r="R190" s="258"/>
      <c r="S190" s="258"/>
      <c r="T190" s="258"/>
      <c r="U190" s="258"/>
      <c r="V190" s="258"/>
      <c r="W190" s="258"/>
    </row>
    <row r="191" spans="1:23">
      <c r="D191" s="287" t="s">
        <v>1614</v>
      </c>
      <c r="E191" s="261">
        <f>J191</f>
        <v>0</v>
      </c>
      <c r="H191" s="259">
        <v>15950</v>
      </c>
      <c r="J191" s="259">
        <f>SUM(J188:J190)</f>
        <v>0</v>
      </c>
      <c r="W191" s="286">
        <v>50</v>
      </c>
    </row>
    <row r="192" spans="1:23" ht="9.9499999999999993" customHeight="1">
      <c r="D192" s="287"/>
    </row>
    <row r="193" spans="1:23">
      <c r="D193" s="257" t="s">
        <v>1615</v>
      </c>
    </row>
    <row r="194" spans="1:23">
      <c r="A194" s="285">
        <v>127</v>
      </c>
      <c r="B194" s="268" t="s">
        <v>1308</v>
      </c>
      <c r="C194" s="269" t="s">
        <v>1616</v>
      </c>
      <c r="D194" s="258" t="s">
        <v>1617</v>
      </c>
      <c r="E194" s="261">
        <v>50</v>
      </c>
      <c r="F194" s="258" t="s">
        <v>1611</v>
      </c>
      <c r="H194" s="259">
        <v>6900</v>
      </c>
      <c r="J194" s="259">
        <f>E194*G194</f>
        <v>0</v>
      </c>
      <c r="O194" s="258">
        <v>20</v>
      </c>
      <c r="P194" s="258" t="s">
        <v>1618</v>
      </c>
      <c r="W194" s="286">
        <v>20</v>
      </c>
    </row>
    <row r="195" spans="1:23">
      <c r="D195" s="287" t="s">
        <v>1619</v>
      </c>
      <c r="E195" s="261">
        <f>J195</f>
        <v>0</v>
      </c>
      <c r="H195" s="259">
        <v>6900</v>
      </c>
      <c r="J195" s="259">
        <f>SUM(J194)</f>
        <v>0</v>
      </c>
      <c r="W195" s="286">
        <v>20</v>
      </c>
    </row>
    <row r="196" spans="1:23" ht="8.1" customHeight="1">
      <c r="D196" s="287"/>
    </row>
    <row r="197" spans="1:23" ht="13.5">
      <c r="D197" s="287" t="s">
        <v>1620</v>
      </c>
      <c r="E197" s="313">
        <f>J197</f>
        <v>0</v>
      </c>
      <c r="H197" s="259">
        <v>79822.5</v>
      </c>
      <c r="I197" s="259">
        <v>162988.70000000001</v>
      </c>
      <c r="J197" s="314">
        <f>J195+J191+J186+J173+J160+J133+J117+J96+J82</f>
        <v>0</v>
      </c>
      <c r="L197" s="260">
        <v>2.0895700000000001</v>
      </c>
      <c r="W197" s="286">
        <v>253.24799999999999</v>
      </c>
    </row>
  </sheetData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7"/>
  <sheetViews>
    <sheetView workbookViewId="0">
      <selection activeCell="U16" sqref="U16"/>
    </sheetView>
  </sheetViews>
  <sheetFormatPr defaultRowHeight="11.25"/>
  <cols>
    <col min="1" max="1" width="6.6640625" style="201" customWidth="1"/>
    <col min="2" max="2" width="5.33203125" style="201" customWidth="1"/>
    <col min="3" max="3" width="5.5" style="201" customWidth="1"/>
    <col min="4" max="4" width="14.83203125" style="201" customWidth="1"/>
    <col min="5" max="5" width="65" style="201" customWidth="1"/>
    <col min="6" max="6" width="5.5" style="201" customWidth="1"/>
    <col min="7" max="7" width="11.1640625" style="201" customWidth="1"/>
    <col min="8" max="8" width="11.5" style="201" customWidth="1"/>
    <col min="9" max="9" width="14.83203125" style="201" customWidth="1"/>
    <col min="10" max="13" width="0" style="201" hidden="1" customWidth="1"/>
    <col min="14" max="14" width="7" style="201" customWidth="1"/>
    <col min="15" max="19" width="0" style="201" hidden="1" customWidth="1"/>
    <col min="20" max="255" width="9.33203125" style="201"/>
    <col min="256" max="256" width="6.6640625" style="201" customWidth="1"/>
    <col min="257" max="257" width="5.33203125" style="201" customWidth="1"/>
    <col min="258" max="258" width="5.5" style="201" customWidth="1"/>
    <col min="259" max="259" width="14.83203125" style="201" customWidth="1"/>
    <col min="260" max="260" width="65" style="201" customWidth="1"/>
    <col min="261" max="261" width="5.5" style="201" customWidth="1"/>
    <col min="262" max="262" width="11.1640625" style="201" customWidth="1"/>
    <col min="263" max="263" width="11.5" style="201" customWidth="1"/>
    <col min="264" max="264" width="14.83203125" style="201" customWidth="1"/>
    <col min="265" max="268" width="0" style="201" hidden="1" customWidth="1"/>
    <col min="269" max="269" width="7" style="201" customWidth="1"/>
    <col min="270" max="275" width="0" style="201" hidden="1" customWidth="1"/>
    <col min="276" max="511" width="9.33203125" style="201"/>
    <col min="512" max="512" width="6.6640625" style="201" customWidth="1"/>
    <col min="513" max="513" width="5.33203125" style="201" customWidth="1"/>
    <col min="514" max="514" width="5.5" style="201" customWidth="1"/>
    <col min="515" max="515" width="14.83203125" style="201" customWidth="1"/>
    <col min="516" max="516" width="65" style="201" customWidth="1"/>
    <col min="517" max="517" width="5.5" style="201" customWidth="1"/>
    <col min="518" max="518" width="11.1640625" style="201" customWidth="1"/>
    <col min="519" max="519" width="11.5" style="201" customWidth="1"/>
    <col min="520" max="520" width="14.83203125" style="201" customWidth="1"/>
    <col min="521" max="524" width="0" style="201" hidden="1" customWidth="1"/>
    <col min="525" max="525" width="7" style="201" customWidth="1"/>
    <col min="526" max="531" width="0" style="201" hidden="1" customWidth="1"/>
    <col min="532" max="767" width="9.33203125" style="201"/>
    <col min="768" max="768" width="6.6640625" style="201" customWidth="1"/>
    <col min="769" max="769" width="5.33203125" style="201" customWidth="1"/>
    <col min="770" max="770" width="5.5" style="201" customWidth="1"/>
    <col min="771" max="771" width="14.83203125" style="201" customWidth="1"/>
    <col min="772" max="772" width="65" style="201" customWidth="1"/>
    <col min="773" max="773" width="5.5" style="201" customWidth="1"/>
    <col min="774" max="774" width="11.1640625" style="201" customWidth="1"/>
    <col min="775" max="775" width="11.5" style="201" customWidth="1"/>
    <col min="776" max="776" width="14.83203125" style="201" customWidth="1"/>
    <col min="777" max="780" width="0" style="201" hidden="1" customWidth="1"/>
    <col min="781" max="781" width="7" style="201" customWidth="1"/>
    <col min="782" max="787" width="0" style="201" hidden="1" customWidth="1"/>
    <col min="788" max="1023" width="9.33203125" style="201"/>
    <col min="1024" max="1024" width="6.6640625" style="201" customWidth="1"/>
    <col min="1025" max="1025" width="5.33203125" style="201" customWidth="1"/>
    <col min="1026" max="1026" width="5.5" style="201" customWidth="1"/>
    <col min="1027" max="1027" width="14.83203125" style="201" customWidth="1"/>
    <col min="1028" max="1028" width="65" style="201" customWidth="1"/>
    <col min="1029" max="1029" width="5.5" style="201" customWidth="1"/>
    <col min="1030" max="1030" width="11.1640625" style="201" customWidth="1"/>
    <col min="1031" max="1031" width="11.5" style="201" customWidth="1"/>
    <col min="1032" max="1032" width="14.83203125" style="201" customWidth="1"/>
    <col min="1033" max="1036" width="0" style="201" hidden="1" customWidth="1"/>
    <col min="1037" max="1037" width="7" style="201" customWidth="1"/>
    <col min="1038" max="1043" width="0" style="201" hidden="1" customWidth="1"/>
    <col min="1044" max="1279" width="9.33203125" style="201"/>
    <col min="1280" max="1280" width="6.6640625" style="201" customWidth="1"/>
    <col min="1281" max="1281" width="5.33203125" style="201" customWidth="1"/>
    <col min="1282" max="1282" width="5.5" style="201" customWidth="1"/>
    <col min="1283" max="1283" width="14.83203125" style="201" customWidth="1"/>
    <col min="1284" max="1284" width="65" style="201" customWidth="1"/>
    <col min="1285" max="1285" width="5.5" style="201" customWidth="1"/>
    <col min="1286" max="1286" width="11.1640625" style="201" customWidth="1"/>
    <col min="1287" max="1287" width="11.5" style="201" customWidth="1"/>
    <col min="1288" max="1288" width="14.83203125" style="201" customWidth="1"/>
    <col min="1289" max="1292" width="0" style="201" hidden="1" customWidth="1"/>
    <col min="1293" max="1293" width="7" style="201" customWidth="1"/>
    <col min="1294" max="1299" width="0" style="201" hidden="1" customWidth="1"/>
    <col min="1300" max="1535" width="9.33203125" style="201"/>
    <col min="1536" max="1536" width="6.6640625" style="201" customWidth="1"/>
    <col min="1537" max="1537" width="5.33203125" style="201" customWidth="1"/>
    <col min="1538" max="1538" width="5.5" style="201" customWidth="1"/>
    <col min="1539" max="1539" width="14.83203125" style="201" customWidth="1"/>
    <col min="1540" max="1540" width="65" style="201" customWidth="1"/>
    <col min="1541" max="1541" width="5.5" style="201" customWidth="1"/>
    <col min="1542" max="1542" width="11.1640625" style="201" customWidth="1"/>
    <col min="1543" max="1543" width="11.5" style="201" customWidth="1"/>
    <col min="1544" max="1544" width="14.83203125" style="201" customWidth="1"/>
    <col min="1545" max="1548" width="0" style="201" hidden="1" customWidth="1"/>
    <col min="1549" max="1549" width="7" style="201" customWidth="1"/>
    <col min="1550" max="1555" width="0" style="201" hidden="1" customWidth="1"/>
    <col min="1556" max="1791" width="9.33203125" style="201"/>
    <col min="1792" max="1792" width="6.6640625" style="201" customWidth="1"/>
    <col min="1793" max="1793" width="5.33203125" style="201" customWidth="1"/>
    <col min="1794" max="1794" width="5.5" style="201" customWidth="1"/>
    <col min="1795" max="1795" width="14.83203125" style="201" customWidth="1"/>
    <col min="1796" max="1796" width="65" style="201" customWidth="1"/>
    <col min="1797" max="1797" width="5.5" style="201" customWidth="1"/>
    <col min="1798" max="1798" width="11.1640625" style="201" customWidth="1"/>
    <col min="1799" max="1799" width="11.5" style="201" customWidth="1"/>
    <col min="1800" max="1800" width="14.83203125" style="201" customWidth="1"/>
    <col min="1801" max="1804" width="0" style="201" hidden="1" customWidth="1"/>
    <col min="1805" max="1805" width="7" style="201" customWidth="1"/>
    <col min="1806" max="1811" width="0" style="201" hidden="1" customWidth="1"/>
    <col min="1812" max="2047" width="9.33203125" style="201"/>
    <col min="2048" max="2048" width="6.6640625" style="201" customWidth="1"/>
    <col min="2049" max="2049" width="5.33203125" style="201" customWidth="1"/>
    <col min="2050" max="2050" width="5.5" style="201" customWidth="1"/>
    <col min="2051" max="2051" width="14.83203125" style="201" customWidth="1"/>
    <col min="2052" max="2052" width="65" style="201" customWidth="1"/>
    <col min="2053" max="2053" width="5.5" style="201" customWidth="1"/>
    <col min="2054" max="2054" width="11.1640625" style="201" customWidth="1"/>
    <col min="2055" max="2055" width="11.5" style="201" customWidth="1"/>
    <col min="2056" max="2056" width="14.83203125" style="201" customWidth="1"/>
    <col min="2057" max="2060" width="0" style="201" hidden="1" customWidth="1"/>
    <col min="2061" max="2061" width="7" style="201" customWidth="1"/>
    <col min="2062" max="2067" width="0" style="201" hidden="1" customWidth="1"/>
    <col min="2068" max="2303" width="9.33203125" style="201"/>
    <col min="2304" max="2304" width="6.6640625" style="201" customWidth="1"/>
    <col min="2305" max="2305" width="5.33203125" style="201" customWidth="1"/>
    <col min="2306" max="2306" width="5.5" style="201" customWidth="1"/>
    <col min="2307" max="2307" width="14.83203125" style="201" customWidth="1"/>
    <col min="2308" max="2308" width="65" style="201" customWidth="1"/>
    <col min="2309" max="2309" width="5.5" style="201" customWidth="1"/>
    <col min="2310" max="2310" width="11.1640625" style="201" customWidth="1"/>
    <col min="2311" max="2311" width="11.5" style="201" customWidth="1"/>
    <col min="2312" max="2312" width="14.83203125" style="201" customWidth="1"/>
    <col min="2313" max="2316" width="0" style="201" hidden="1" customWidth="1"/>
    <col min="2317" max="2317" width="7" style="201" customWidth="1"/>
    <col min="2318" max="2323" width="0" style="201" hidden="1" customWidth="1"/>
    <col min="2324" max="2559" width="9.33203125" style="201"/>
    <col min="2560" max="2560" width="6.6640625" style="201" customWidth="1"/>
    <col min="2561" max="2561" width="5.33203125" style="201" customWidth="1"/>
    <col min="2562" max="2562" width="5.5" style="201" customWidth="1"/>
    <col min="2563" max="2563" width="14.83203125" style="201" customWidth="1"/>
    <col min="2564" max="2564" width="65" style="201" customWidth="1"/>
    <col min="2565" max="2565" width="5.5" style="201" customWidth="1"/>
    <col min="2566" max="2566" width="11.1640625" style="201" customWidth="1"/>
    <col min="2567" max="2567" width="11.5" style="201" customWidth="1"/>
    <col min="2568" max="2568" width="14.83203125" style="201" customWidth="1"/>
    <col min="2569" max="2572" width="0" style="201" hidden="1" customWidth="1"/>
    <col min="2573" max="2573" width="7" style="201" customWidth="1"/>
    <col min="2574" max="2579" width="0" style="201" hidden="1" customWidth="1"/>
    <col min="2580" max="2815" width="9.33203125" style="201"/>
    <col min="2816" max="2816" width="6.6640625" style="201" customWidth="1"/>
    <col min="2817" max="2817" width="5.33203125" style="201" customWidth="1"/>
    <col min="2818" max="2818" width="5.5" style="201" customWidth="1"/>
    <col min="2819" max="2819" width="14.83203125" style="201" customWidth="1"/>
    <col min="2820" max="2820" width="65" style="201" customWidth="1"/>
    <col min="2821" max="2821" width="5.5" style="201" customWidth="1"/>
    <col min="2822" max="2822" width="11.1640625" style="201" customWidth="1"/>
    <col min="2823" max="2823" width="11.5" style="201" customWidth="1"/>
    <col min="2824" max="2824" width="14.83203125" style="201" customWidth="1"/>
    <col min="2825" max="2828" width="0" style="201" hidden="1" customWidth="1"/>
    <col min="2829" max="2829" width="7" style="201" customWidth="1"/>
    <col min="2830" max="2835" width="0" style="201" hidden="1" customWidth="1"/>
    <col min="2836" max="3071" width="9.33203125" style="201"/>
    <col min="3072" max="3072" width="6.6640625" style="201" customWidth="1"/>
    <col min="3073" max="3073" width="5.33203125" style="201" customWidth="1"/>
    <col min="3074" max="3074" width="5.5" style="201" customWidth="1"/>
    <col min="3075" max="3075" width="14.83203125" style="201" customWidth="1"/>
    <col min="3076" max="3076" width="65" style="201" customWidth="1"/>
    <col min="3077" max="3077" width="5.5" style="201" customWidth="1"/>
    <col min="3078" max="3078" width="11.1640625" style="201" customWidth="1"/>
    <col min="3079" max="3079" width="11.5" style="201" customWidth="1"/>
    <col min="3080" max="3080" width="14.83203125" style="201" customWidth="1"/>
    <col min="3081" max="3084" width="0" style="201" hidden="1" customWidth="1"/>
    <col min="3085" max="3085" width="7" style="201" customWidth="1"/>
    <col min="3086" max="3091" width="0" style="201" hidden="1" customWidth="1"/>
    <col min="3092" max="3327" width="9.33203125" style="201"/>
    <col min="3328" max="3328" width="6.6640625" style="201" customWidth="1"/>
    <col min="3329" max="3329" width="5.33203125" style="201" customWidth="1"/>
    <col min="3330" max="3330" width="5.5" style="201" customWidth="1"/>
    <col min="3331" max="3331" width="14.83203125" style="201" customWidth="1"/>
    <col min="3332" max="3332" width="65" style="201" customWidth="1"/>
    <col min="3333" max="3333" width="5.5" style="201" customWidth="1"/>
    <col min="3334" max="3334" width="11.1640625" style="201" customWidth="1"/>
    <col min="3335" max="3335" width="11.5" style="201" customWidth="1"/>
    <col min="3336" max="3336" width="14.83203125" style="201" customWidth="1"/>
    <col min="3337" max="3340" width="0" style="201" hidden="1" customWidth="1"/>
    <col min="3341" max="3341" width="7" style="201" customWidth="1"/>
    <col min="3342" max="3347" width="0" style="201" hidden="1" customWidth="1"/>
    <col min="3348" max="3583" width="9.33203125" style="201"/>
    <col min="3584" max="3584" width="6.6640625" style="201" customWidth="1"/>
    <col min="3585" max="3585" width="5.33203125" style="201" customWidth="1"/>
    <col min="3586" max="3586" width="5.5" style="201" customWidth="1"/>
    <col min="3587" max="3587" width="14.83203125" style="201" customWidth="1"/>
    <col min="3588" max="3588" width="65" style="201" customWidth="1"/>
    <col min="3589" max="3589" width="5.5" style="201" customWidth="1"/>
    <col min="3590" max="3590" width="11.1640625" style="201" customWidth="1"/>
    <col min="3591" max="3591" width="11.5" style="201" customWidth="1"/>
    <col min="3592" max="3592" width="14.83203125" style="201" customWidth="1"/>
    <col min="3593" max="3596" width="0" style="201" hidden="1" customWidth="1"/>
    <col min="3597" max="3597" width="7" style="201" customWidth="1"/>
    <col min="3598" max="3603" width="0" style="201" hidden="1" customWidth="1"/>
    <col min="3604" max="3839" width="9.33203125" style="201"/>
    <col min="3840" max="3840" width="6.6640625" style="201" customWidth="1"/>
    <col min="3841" max="3841" width="5.33203125" style="201" customWidth="1"/>
    <col min="3842" max="3842" width="5.5" style="201" customWidth="1"/>
    <col min="3843" max="3843" width="14.83203125" style="201" customWidth="1"/>
    <col min="3844" max="3844" width="65" style="201" customWidth="1"/>
    <col min="3845" max="3845" width="5.5" style="201" customWidth="1"/>
    <col min="3846" max="3846" width="11.1640625" style="201" customWidth="1"/>
    <col min="3847" max="3847" width="11.5" style="201" customWidth="1"/>
    <col min="3848" max="3848" width="14.83203125" style="201" customWidth="1"/>
    <col min="3849" max="3852" width="0" style="201" hidden="1" customWidth="1"/>
    <col min="3853" max="3853" width="7" style="201" customWidth="1"/>
    <col min="3854" max="3859" width="0" style="201" hidden="1" customWidth="1"/>
    <col min="3860" max="4095" width="9.33203125" style="201"/>
    <col min="4096" max="4096" width="6.6640625" style="201" customWidth="1"/>
    <col min="4097" max="4097" width="5.33203125" style="201" customWidth="1"/>
    <col min="4098" max="4098" width="5.5" style="201" customWidth="1"/>
    <col min="4099" max="4099" width="14.83203125" style="201" customWidth="1"/>
    <col min="4100" max="4100" width="65" style="201" customWidth="1"/>
    <col min="4101" max="4101" width="5.5" style="201" customWidth="1"/>
    <col min="4102" max="4102" width="11.1640625" style="201" customWidth="1"/>
    <col min="4103" max="4103" width="11.5" style="201" customWidth="1"/>
    <col min="4104" max="4104" width="14.83203125" style="201" customWidth="1"/>
    <col min="4105" max="4108" width="0" style="201" hidden="1" customWidth="1"/>
    <col min="4109" max="4109" width="7" style="201" customWidth="1"/>
    <col min="4110" max="4115" width="0" style="201" hidden="1" customWidth="1"/>
    <col min="4116" max="4351" width="9.33203125" style="201"/>
    <col min="4352" max="4352" width="6.6640625" style="201" customWidth="1"/>
    <col min="4353" max="4353" width="5.33203125" style="201" customWidth="1"/>
    <col min="4354" max="4354" width="5.5" style="201" customWidth="1"/>
    <col min="4355" max="4355" width="14.83203125" style="201" customWidth="1"/>
    <col min="4356" max="4356" width="65" style="201" customWidth="1"/>
    <col min="4357" max="4357" width="5.5" style="201" customWidth="1"/>
    <col min="4358" max="4358" width="11.1640625" style="201" customWidth="1"/>
    <col min="4359" max="4359" width="11.5" style="201" customWidth="1"/>
    <col min="4360" max="4360" width="14.83203125" style="201" customWidth="1"/>
    <col min="4361" max="4364" width="0" style="201" hidden="1" customWidth="1"/>
    <col min="4365" max="4365" width="7" style="201" customWidth="1"/>
    <col min="4366" max="4371" width="0" style="201" hidden="1" customWidth="1"/>
    <col min="4372" max="4607" width="9.33203125" style="201"/>
    <col min="4608" max="4608" width="6.6640625" style="201" customWidth="1"/>
    <col min="4609" max="4609" width="5.33203125" style="201" customWidth="1"/>
    <col min="4610" max="4610" width="5.5" style="201" customWidth="1"/>
    <col min="4611" max="4611" width="14.83203125" style="201" customWidth="1"/>
    <col min="4612" max="4612" width="65" style="201" customWidth="1"/>
    <col min="4613" max="4613" width="5.5" style="201" customWidth="1"/>
    <col min="4614" max="4614" width="11.1640625" style="201" customWidth="1"/>
    <col min="4615" max="4615" width="11.5" style="201" customWidth="1"/>
    <col min="4616" max="4616" width="14.83203125" style="201" customWidth="1"/>
    <col min="4617" max="4620" width="0" style="201" hidden="1" customWidth="1"/>
    <col min="4621" max="4621" width="7" style="201" customWidth="1"/>
    <col min="4622" max="4627" width="0" style="201" hidden="1" customWidth="1"/>
    <col min="4628" max="4863" width="9.33203125" style="201"/>
    <col min="4864" max="4864" width="6.6640625" style="201" customWidth="1"/>
    <col min="4865" max="4865" width="5.33203125" style="201" customWidth="1"/>
    <col min="4866" max="4866" width="5.5" style="201" customWidth="1"/>
    <col min="4867" max="4867" width="14.83203125" style="201" customWidth="1"/>
    <col min="4868" max="4868" width="65" style="201" customWidth="1"/>
    <col min="4869" max="4869" width="5.5" style="201" customWidth="1"/>
    <col min="4870" max="4870" width="11.1640625" style="201" customWidth="1"/>
    <col min="4871" max="4871" width="11.5" style="201" customWidth="1"/>
    <col min="4872" max="4872" width="14.83203125" style="201" customWidth="1"/>
    <col min="4873" max="4876" width="0" style="201" hidden="1" customWidth="1"/>
    <col min="4877" max="4877" width="7" style="201" customWidth="1"/>
    <col min="4878" max="4883" width="0" style="201" hidden="1" customWidth="1"/>
    <col min="4884" max="5119" width="9.33203125" style="201"/>
    <col min="5120" max="5120" width="6.6640625" style="201" customWidth="1"/>
    <col min="5121" max="5121" width="5.33203125" style="201" customWidth="1"/>
    <col min="5122" max="5122" width="5.5" style="201" customWidth="1"/>
    <col min="5123" max="5123" width="14.83203125" style="201" customWidth="1"/>
    <col min="5124" max="5124" width="65" style="201" customWidth="1"/>
    <col min="5125" max="5125" width="5.5" style="201" customWidth="1"/>
    <col min="5126" max="5126" width="11.1640625" style="201" customWidth="1"/>
    <col min="5127" max="5127" width="11.5" style="201" customWidth="1"/>
    <col min="5128" max="5128" width="14.83203125" style="201" customWidth="1"/>
    <col min="5129" max="5132" width="0" style="201" hidden="1" customWidth="1"/>
    <col min="5133" max="5133" width="7" style="201" customWidth="1"/>
    <col min="5134" max="5139" width="0" style="201" hidden="1" customWidth="1"/>
    <col min="5140" max="5375" width="9.33203125" style="201"/>
    <col min="5376" max="5376" width="6.6640625" style="201" customWidth="1"/>
    <col min="5377" max="5377" width="5.33203125" style="201" customWidth="1"/>
    <col min="5378" max="5378" width="5.5" style="201" customWidth="1"/>
    <col min="5379" max="5379" width="14.83203125" style="201" customWidth="1"/>
    <col min="5380" max="5380" width="65" style="201" customWidth="1"/>
    <col min="5381" max="5381" width="5.5" style="201" customWidth="1"/>
    <col min="5382" max="5382" width="11.1640625" style="201" customWidth="1"/>
    <col min="5383" max="5383" width="11.5" style="201" customWidth="1"/>
    <col min="5384" max="5384" width="14.83203125" style="201" customWidth="1"/>
    <col min="5385" max="5388" width="0" style="201" hidden="1" customWidth="1"/>
    <col min="5389" max="5389" width="7" style="201" customWidth="1"/>
    <col min="5390" max="5395" width="0" style="201" hidden="1" customWidth="1"/>
    <col min="5396" max="5631" width="9.33203125" style="201"/>
    <col min="5632" max="5632" width="6.6640625" style="201" customWidth="1"/>
    <col min="5633" max="5633" width="5.33203125" style="201" customWidth="1"/>
    <col min="5634" max="5634" width="5.5" style="201" customWidth="1"/>
    <col min="5635" max="5635" width="14.83203125" style="201" customWidth="1"/>
    <col min="5636" max="5636" width="65" style="201" customWidth="1"/>
    <col min="5637" max="5637" width="5.5" style="201" customWidth="1"/>
    <col min="5638" max="5638" width="11.1640625" style="201" customWidth="1"/>
    <col min="5639" max="5639" width="11.5" style="201" customWidth="1"/>
    <col min="5640" max="5640" width="14.83203125" style="201" customWidth="1"/>
    <col min="5641" max="5644" width="0" style="201" hidden="1" customWidth="1"/>
    <col min="5645" max="5645" width="7" style="201" customWidth="1"/>
    <col min="5646" max="5651" width="0" style="201" hidden="1" customWidth="1"/>
    <col min="5652" max="5887" width="9.33203125" style="201"/>
    <col min="5888" max="5888" width="6.6640625" style="201" customWidth="1"/>
    <col min="5889" max="5889" width="5.33203125" style="201" customWidth="1"/>
    <col min="5890" max="5890" width="5.5" style="201" customWidth="1"/>
    <col min="5891" max="5891" width="14.83203125" style="201" customWidth="1"/>
    <col min="5892" max="5892" width="65" style="201" customWidth="1"/>
    <col min="5893" max="5893" width="5.5" style="201" customWidth="1"/>
    <col min="5894" max="5894" width="11.1640625" style="201" customWidth="1"/>
    <col min="5895" max="5895" width="11.5" style="201" customWidth="1"/>
    <col min="5896" max="5896" width="14.83203125" style="201" customWidth="1"/>
    <col min="5897" max="5900" width="0" style="201" hidden="1" customWidth="1"/>
    <col min="5901" max="5901" width="7" style="201" customWidth="1"/>
    <col min="5902" max="5907" width="0" style="201" hidden="1" customWidth="1"/>
    <col min="5908" max="6143" width="9.33203125" style="201"/>
    <col min="6144" max="6144" width="6.6640625" style="201" customWidth="1"/>
    <col min="6145" max="6145" width="5.33203125" style="201" customWidth="1"/>
    <col min="6146" max="6146" width="5.5" style="201" customWidth="1"/>
    <col min="6147" max="6147" width="14.83203125" style="201" customWidth="1"/>
    <col min="6148" max="6148" width="65" style="201" customWidth="1"/>
    <col min="6149" max="6149" width="5.5" style="201" customWidth="1"/>
    <col min="6150" max="6150" width="11.1640625" style="201" customWidth="1"/>
    <col min="6151" max="6151" width="11.5" style="201" customWidth="1"/>
    <col min="6152" max="6152" width="14.83203125" style="201" customWidth="1"/>
    <col min="6153" max="6156" width="0" style="201" hidden="1" customWidth="1"/>
    <col min="6157" max="6157" width="7" style="201" customWidth="1"/>
    <col min="6158" max="6163" width="0" style="201" hidden="1" customWidth="1"/>
    <col min="6164" max="6399" width="9.33203125" style="201"/>
    <col min="6400" max="6400" width="6.6640625" style="201" customWidth="1"/>
    <col min="6401" max="6401" width="5.33203125" style="201" customWidth="1"/>
    <col min="6402" max="6402" width="5.5" style="201" customWidth="1"/>
    <col min="6403" max="6403" width="14.83203125" style="201" customWidth="1"/>
    <col min="6404" max="6404" width="65" style="201" customWidth="1"/>
    <col min="6405" max="6405" width="5.5" style="201" customWidth="1"/>
    <col min="6406" max="6406" width="11.1640625" style="201" customWidth="1"/>
    <col min="6407" max="6407" width="11.5" style="201" customWidth="1"/>
    <col min="6408" max="6408" width="14.83203125" style="201" customWidth="1"/>
    <col min="6409" max="6412" width="0" style="201" hidden="1" customWidth="1"/>
    <col min="6413" max="6413" width="7" style="201" customWidth="1"/>
    <col min="6414" max="6419" width="0" style="201" hidden="1" customWidth="1"/>
    <col min="6420" max="6655" width="9.33203125" style="201"/>
    <col min="6656" max="6656" width="6.6640625" style="201" customWidth="1"/>
    <col min="6657" max="6657" width="5.33203125" style="201" customWidth="1"/>
    <col min="6658" max="6658" width="5.5" style="201" customWidth="1"/>
    <col min="6659" max="6659" width="14.83203125" style="201" customWidth="1"/>
    <col min="6660" max="6660" width="65" style="201" customWidth="1"/>
    <col min="6661" max="6661" width="5.5" style="201" customWidth="1"/>
    <col min="6662" max="6662" width="11.1640625" style="201" customWidth="1"/>
    <col min="6663" max="6663" width="11.5" style="201" customWidth="1"/>
    <col min="6664" max="6664" width="14.83203125" style="201" customWidth="1"/>
    <col min="6665" max="6668" width="0" style="201" hidden="1" customWidth="1"/>
    <col min="6669" max="6669" width="7" style="201" customWidth="1"/>
    <col min="6670" max="6675" width="0" style="201" hidden="1" customWidth="1"/>
    <col min="6676" max="6911" width="9.33203125" style="201"/>
    <col min="6912" max="6912" width="6.6640625" style="201" customWidth="1"/>
    <col min="6913" max="6913" width="5.33203125" style="201" customWidth="1"/>
    <col min="6914" max="6914" width="5.5" style="201" customWidth="1"/>
    <col min="6915" max="6915" width="14.83203125" style="201" customWidth="1"/>
    <col min="6916" max="6916" width="65" style="201" customWidth="1"/>
    <col min="6917" max="6917" width="5.5" style="201" customWidth="1"/>
    <col min="6918" max="6918" width="11.1640625" style="201" customWidth="1"/>
    <col min="6919" max="6919" width="11.5" style="201" customWidth="1"/>
    <col min="6920" max="6920" width="14.83203125" style="201" customWidth="1"/>
    <col min="6921" max="6924" width="0" style="201" hidden="1" customWidth="1"/>
    <col min="6925" max="6925" width="7" style="201" customWidth="1"/>
    <col min="6926" max="6931" width="0" style="201" hidden="1" customWidth="1"/>
    <col min="6932" max="7167" width="9.33203125" style="201"/>
    <col min="7168" max="7168" width="6.6640625" style="201" customWidth="1"/>
    <col min="7169" max="7169" width="5.33203125" style="201" customWidth="1"/>
    <col min="7170" max="7170" width="5.5" style="201" customWidth="1"/>
    <col min="7171" max="7171" width="14.83203125" style="201" customWidth="1"/>
    <col min="7172" max="7172" width="65" style="201" customWidth="1"/>
    <col min="7173" max="7173" width="5.5" style="201" customWidth="1"/>
    <col min="7174" max="7174" width="11.1640625" style="201" customWidth="1"/>
    <col min="7175" max="7175" width="11.5" style="201" customWidth="1"/>
    <col min="7176" max="7176" width="14.83203125" style="201" customWidth="1"/>
    <col min="7177" max="7180" width="0" style="201" hidden="1" customWidth="1"/>
    <col min="7181" max="7181" width="7" style="201" customWidth="1"/>
    <col min="7182" max="7187" width="0" style="201" hidden="1" customWidth="1"/>
    <col min="7188" max="7423" width="9.33203125" style="201"/>
    <col min="7424" max="7424" width="6.6640625" style="201" customWidth="1"/>
    <col min="7425" max="7425" width="5.33203125" style="201" customWidth="1"/>
    <col min="7426" max="7426" width="5.5" style="201" customWidth="1"/>
    <col min="7427" max="7427" width="14.83203125" style="201" customWidth="1"/>
    <col min="7428" max="7428" width="65" style="201" customWidth="1"/>
    <col min="7429" max="7429" width="5.5" style="201" customWidth="1"/>
    <col min="7430" max="7430" width="11.1640625" style="201" customWidth="1"/>
    <col min="7431" max="7431" width="11.5" style="201" customWidth="1"/>
    <col min="7432" max="7432" width="14.83203125" style="201" customWidth="1"/>
    <col min="7433" max="7436" width="0" style="201" hidden="1" customWidth="1"/>
    <col min="7437" max="7437" width="7" style="201" customWidth="1"/>
    <col min="7438" max="7443" width="0" style="201" hidden="1" customWidth="1"/>
    <col min="7444" max="7679" width="9.33203125" style="201"/>
    <col min="7680" max="7680" width="6.6640625" style="201" customWidth="1"/>
    <col min="7681" max="7681" width="5.33203125" style="201" customWidth="1"/>
    <col min="7682" max="7682" width="5.5" style="201" customWidth="1"/>
    <col min="7683" max="7683" width="14.83203125" style="201" customWidth="1"/>
    <col min="7684" max="7684" width="65" style="201" customWidth="1"/>
    <col min="7685" max="7685" width="5.5" style="201" customWidth="1"/>
    <col min="7686" max="7686" width="11.1640625" style="201" customWidth="1"/>
    <col min="7687" max="7687" width="11.5" style="201" customWidth="1"/>
    <col min="7688" max="7688" width="14.83203125" style="201" customWidth="1"/>
    <col min="7689" max="7692" width="0" style="201" hidden="1" customWidth="1"/>
    <col min="7693" max="7693" width="7" style="201" customWidth="1"/>
    <col min="7694" max="7699" width="0" style="201" hidden="1" customWidth="1"/>
    <col min="7700" max="7935" width="9.33203125" style="201"/>
    <col min="7936" max="7936" width="6.6640625" style="201" customWidth="1"/>
    <col min="7937" max="7937" width="5.33203125" style="201" customWidth="1"/>
    <col min="7938" max="7938" width="5.5" style="201" customWidth="1"/>
    <col min="7939" max="7939" width="14.83203125" style="201" customWidth="1"/>
    <col min="7940" max="7940" width="65" style="201" customWidth="1"/>
    <col min="7941" max="7941" width="5.5" style="201" customWidth="1"/>
    <col min="7942" max="7942" width="11.1640625" style="201" customWidth="1"/>
    <col min="7943" max="7943" width="11.5" style="201" customWidth="1"/>
    <col min="7944" max="7944" width="14.83203125" style="201" customWidth="1"/>
    <col min="7945" max="7948" width="0" style="201" hidden="1" customWidth="1"/>
    <col min="7949" max="7949" width="7" style="201" customWidth="1"/>
    <col min="7950" max="7955" width="0" style="201" hidden="1" customWidth="1"/>
    <col min="7956" max="8191" width="9.33203125" style="201"/>
    <col min="8192" max="8192" width="6.6640625" style="201" customWidth="1"/>
    <col min="8193" max="8193" width="5.33203125" style="201" customWidth="1"/>
    <col min="8194" max="8194" width="5.5" style="201" customWidth="1"/>
    <col min="8195" max="8195" width="14.83203125" style="201" customWidth="1"/>
    <col min="8196" max="8196" width="65" style="201" customWidth="1"/>
    <col min="8197" max="8197" width="5.5" style="201" customWidth="1"/>
    <col min="8198" max="8198" width="11.1640625" style="201" customWidth="1"/>
    <col min="8199" max="8199" width="11.5" style="201" customWidth="1"/>
    <col min="8200" max="8200" width="14.83203125" style="201" customWidth="1"/>
    <col min="8201" max="8204" width="0" style="201" hidden="1" customWidth="1"/>
    <col min="8205" max="8205" width="7" style="201" customWidth="1"/>
    <col min="8206" max="8211" width="0" style="201" hidden="1" customWidth="1"/>
    <col min="8212" max="8447" width="9.33203125" style="201"/>
    <col min="8448" max="8448" width="6.6640625" style="201" customWidth="1"/>
    <col min="8449" max="8449" width="5.33203125" style="201" customWidth="1"/>
    <col min="8450" max="8450" width="5.5" style="201" customWidth="1"/>
    <col min="8451" max="8451" width="14.83203125" style="201" customWidth="1"/>
    <col min="8452" max="8452" width="65" style="201" customWidth="1"/>
    <col min="8453" max="8453" width="5.5" style="201" customWidth="1"/>
    <col min="8454" max="8454" width="11.1640625" style="201" customWidth="1"/>
    <col min="8455" max="8455" width="11.5" style="201" customWidth="1"/>
    <col min="8456" max="8456" width="14.83203125" style="201" customWidth="1"/>
    <col min="8457" max="8460" width="0" style="201" hidden="1" customWidth="1"/>
    <col min="8461" max="8461" width="7" style="201" customWidth="1"/>
    <col min="8462" max="8467" width="0" style="201" hidden="1" customWidth="1"/>
    <col min="8468" max="8703" width="9.33203125" style="201"/>
    <col min="8704" max="8704" width="6.6640625" style="201" customWidth="1"/>
    <col min="8705" max="8705" width="5.33203125" style="201" customWidth="1"/>
    <col min="8706" max="8706" width="5.5" style="201" customWidth="1"/>
    <col min="8707" max="8707" width="14.83203125" style="201" customWidth="1"/>
    <col min="8708" max="8708" width="65" style="201" customWidth="1"/>
    <col min="8709" max="8709" width="5.5" style="201" customWidth="1"/>
    <col min="8710" max="8710" width="11.1640625" style="201" customWidth="1"/>
    <col min="8711" max="8711" width="11.5" style="201" customWidth="1"/>
    <col min="8712" max="8712" width="14.83203125" style="201" customWidth="1"/>
    <col min="8713" max="8716" width="0" style="201" hidden="1" customWidth="1"/>
    <col min="8717" max="8717" width="7" style="201" customWidth="1"/>
    <col min="8718" max="8723" width="0" style="201" hidden="1" customWidth="1"/>
    <col min="8724" max="8959" width="9.33203125" style="201"/>
    <col min="8960" max="8960" width="6.6640625" style="201" customWidth="1"/>
    <col min="8961" max="8961" width="5.33203125" style="201" customWidth="1"/>
    <col min="8962" max="8962" width="5.5" style="201" customWidth="1"/>
    <col min="8963" max="8963" width="14.83203125" style="201" customWidth="1"/>
    <col min="8964" max="8964" width="65" style="201" customWidth="1"/>
    <col min="8965" max="8965" width="5.5" style="201" customWidth="1"/>
    <col min="8966" max="8966" width="11.1640625" style="201" customWidth="1"/>
    <col min="8967" max="8967" width="11.5" style="201" customWidth="1"/>
    <col min="8968" max="8968" width="14.83203125" style="201" customWidth="1"/>
    <col min="8969" max="8972" width="0" style="201" hidden="1" customWidth="1"/>
    <col min="8973" max="8973" width="7" style="201" customWidth="1"/>
    <col min="8974" max="8979" width="0" style="201" hidden="1" customWidth="1"/>
    <col min="8980" max="9215" width="9.33203125" style="201"/>
    <col min="9216" max="9216" width="6.6640625" style="201" customWidth="1"/>
    <col min="9217" max="9217" width="5.33203125" style="201" customWidth="1"/>
    <col min="9218" max="9218" width="5.5" style="201" customWidth="1"/>
    <col min="9219" max="9219" width="14.83203125" style="201" customWidth="1"/>
    <col min="9220" max="9220" width="65" style="201" customWidth="1"/>
    <col min="9221" max="9221" width="5.5" style="201" customWidth="1"/>
    <col min="9222" max="9222" width="11.1640625" style="201" customWidth="1"/>
    <col min="9223" max="9223" width="11.5" style="201" customWidth="1"/>
    <col min="9224" max="9224" width="14.83203125" style="201" customWidth="1"/>
    <col min="9225" max="9228" width="0" style="201" hidden="1" customWidth="1"/>
    <col min="9229" max="9229" width="7" style="201" customWidth="1"/>
    <col min="9230" max="9235" width="0" style="201" hidden="1" customWidth="1"/>
    <col min="9236" max="9471" width="9.33203125" style="201"/>
    <col min="9472" max="9472" width="6.6640625" style="201" customWidth="1"/>
    <col min="9473" max="9473" width="5.33203125" style="201" customWidth="1"/>
    <col min="9474" max="9474" width="5.5" style="201" customWidth="1"/>
    <col min="9475" max="9475" width="14.83203125" style="201" customWidth="1"/>
    <col min="9476" max="9476" width="65" style="201" customWidth="1"/>
    <col min="9477" max="9477" width="5.5" style="201" customWidth="1"/>
    <col min="9478" max="9478" width="11.1640625" style="201" customWidth="1"/>
    <col min="9479" max="9479" width="11.5" style="201" customWidth="1"/>
    <col min="9480" max="9480" width="14.83203125" style="201" customWidth="1"/>
    <col min="9481" max="9484" width="0" style="201" hidden="1" customWidth="1"/>
    <col min="9485" max="9485" width="7" style="201" customWidth="1"/>
    <col min="9486" max="9491" width="0" style="201" hidden="1" customWidth="1"/>
    <col min="9492" max="9727" width="9.33203125" style="201"/>
    <col min="9728" max="9728" width="6.6640625" style="201" customWidth="1"/>
    <col min="9729" max="9729" width="5.33203125" style="201" customWidth="1"/>
    <col min="9730" max="9730" width="5.5" style="201" customWidth="1"/>
    <col min="9731" max="9731" width="14.83203125" style="201" customWidth="1"/>
    <col min="9732" max="9732" width="65" style="201" customWidth="1"/>
    <col min="9733" max="9733" width="5.5" style="201" customWidth="1"/>
    <col min="9734" max="9734" width="11.1640625" style="201" customWidth="1"/>
    <col min="9735" max="9735" width="11.5" style="201" customWidth="1"/>
    <col min="9736" max="9736" width="14.83203125" style="201" customWidth="1"/>
    <col min="9737" max="9740" width="0" style="201" hidden="1" customWidth="1"/>
    <col min="9741" max="9741" width="7" style="201" customWidth="1"/>
    <col min="9742" max="9747" width="0" style="201" hidden="1" customWidth="1"/>
    <col min="9748" max="9983" width="9.33203125" style="201"/>
    <col min="9984" max="9984" width="6.6640625" style="201" customWidth="1"/>
    <col min="9985" max="9985" width="5.33203125" style="201" customWidth="1"/>
    <col min="9986" max="9986" width="5.5" style="201" customWidth="1"/>
    <col min="9987" max="9987" width="14.83203125" style="201" customWidth="1"/>
    <col min="9988" max="9988" width="65" style="201" customWidth="1"/>
    <col min="9989" max="9989" width="5.5" style="201" customWidth="1"/>
    <col min="9990" max="9990" width="11.1640625" style="201" customWidth="1"/>
    <col min="9991" max="9991" width="11.5" style="201" customWidth="1"/>
    <col min="9992" max="9992" width="14.83203125" style="201" customWidth="1"/>
    <col min="9993" max="9996" width="0" style="201" hidden="1" customWidth="1"/>
    <col min="9997" max="9997" width="7" style="201" customWidth="1"/>
    <col min="9998" max="10003" width="0" style="201" hidden="1" customWidth="1"/>
    <col min="10004" max="10239" width="9.33203125" style="201"/>
    <col min="10240" max="10240" width="6.6640625" style="201" customWidth="1"/>
    <col min="10241" max="10241" width="5.33203125" style="201" customWidth="1"/>
    <col min="10242" max="10242" width="5.5" style="201" customWidth="1"/>
    <col min="10243" max="10243" width="14.83203125" style="201" customWidth="1"/>
    <col min="10244" max="10244" width="65" style="201" customWidth="1"/>
    <col min="10245" max="10245" width="5.5" style="201" customWidth="1"/>
    <col min="10246" max="10246" width="11.1640625" style="201" customWidth="1"/>
    <col min="10247" max="10247" width="11.5" style="201" customWidth="1"/>
    <col min="10248" max="10248" width="14.83203125" style="201" customWidth="1"/>
    <col min="10249" max="10252" width="0" style="201" hidden="1" customWidth="1"/>
    <col min="10253" max="10253" width="7" style="201" customWidth="1"/>
    <col min="10254" max="10259" width="0" style="201" hidden="1" customWidth="1"/>
    <col min="10260" max="10495" width="9.33203125" style="201"/>
    <col min="10496" max="10496" width="6.6640625" style="201" customWidth="1"/>
    <col min="10497" max="10497" width="5.33203125" style="201" customWidth="1"/>
    <col min="10498" max="10498" width="5.5" style="201" customWidth="1"/>
    <col min="10499" max="10499" width="14.83203125" style="201" customWidth="1"/>
    <col min="10500" max="10500" width="65" style="201" customWidth="1"/>
    <col min="10501" max="10501" width="5.5" style="201" customWidth="1"/>
    <col min="10502" max="10502" width="11.1640625" style="201" customWidth="1"/>
    <col min="10503" max="10503" width="11.5" style="201" customWidth="1"/>
    <col min="10504" max="10504" width="14.83203125" style="201" customWidth="1"/>
    <col min="10505" max="10508" width="0" style="201" hidden="1" customWidth="1"/>
    <col min="10509" max="10509" width="7" style="201" customWidth="1"/>
    <col min="10510" max="10515" width="0" style="201" hidden="1" customWidth="1"/>
    <col min="10516" max="10751" width="9.33203125" style="201"/>
    <col min="10752" max="10752" width="6.6640625" style="201" customWidth="1"/>
    <col min="10753" max="10753" width="5.33203125" style="201" customWidth="1"/>
    <col min="10754" max="10754" width="5.5" style="201" customWidth="1"/>
    <col min="10755" max="10755" width="14.83203125" style="201" customWidth="1"/>
    <col min="10756" max="10756" width="65" style="201" customWidth="1"/>
    <col min="10757" max="10757" width="5.5" style="201" customWidth="1"/>
    <col min="10758" max="10758" width="11.1640625" style="201" customWidth="1"/>
    <col min="10759" max="10759" width="11.5" style="201" customWidth="1"/>
    <col min="10760" max="10760" width="14.83203125" style="201" customWidth="1"/>
    <col min="10761" max="10764" width="0" style="201" hidden="1" customWidth="1"/>
    <col min="10765" max="10765" width="7" style="201" customWidth="1"/>
    <col min="10766" max="10771" width="0" style="201" hidden="1" customWidth="1"/>
    <col min="10772" max="11007" width="9.33203125" style="201"/>
    <col min="11008" max="11008" width="6.6640625" style="201" customWidth="1"/>
    <col min="11009" max="11009" width="5.33203125" style="201" customWidth="1"/>
    <col min="11010" max="11010" width="5.5" style="201" customWidth="1"/>
    <col min="11011" max="11011" width="14.83203125" style="201" customWidth="1"/>
    <col min="11012" max="11012" width="65" style="201" customWidth="1"/>
    <col min="11013" max="11013" width="5.5" style="201" customWidth="1"/>
    <col min="11014" max="11014" width="11.1640625" style="201" customWidth="1"/>
    <col min="11015" max="11015" width="11.5" style="201" customWidth="1"/>
    <col min="11016" max="11016" width="14.83203125" style="201" customWidth="1"/>
    <col min="11017" max="11020" width="0" style="201" hidden="1" customWidth="1"/>
    <col min="11021" max="11021" width="7" style="201" customWidth="1"/>
    <col min="11022" max="11027" width="0" style="201" hidden="1" customWidth="1"/>
    <col min="11028" max="11263" width="9.33203125" style="201"/>
    <col min="11264" max="11264" width="6.6640625" style="201" customWidth="1"/>
    <col min="11265" max="11265" width="5.33203125" style="201" customWidth="1"/>
    <col min="11266" max="11266" width="5.5" style="201" customWidth="1"/>
    <col min="11267" max="11267" width="14.83203125" style="201" customWidth="1"/>
    <col min="11268" max="11268" width="65" style="201" customWidth="1"/>
    <col min="11269" max="11269" width="5.5" style="201" customWidth="1"/>
    <col min="11270" max="11270" width="11.1640625" style="201" customWidth="1"/>
    <col min="11271" max="11271" width="11.5" style="201" customWidth="1"/>
    <col min="11272" max="11272" width="14.83203125" style="201" customWidth="1"/>
    <col min="11273" max="11276" width="0" style="201" hidden="1" customWidth="1"/>
    <col min="11277" max="11277" width="7" style="201" customWidth="1"/>
    <col min="11278" max="11283" width="0" style="201" hidden="1" customWidth="1"/>
    <col min="11284" max="11519" width="9.33203125" style="201"/>
    <col min="11520" max="11520" width="6.6640625" style="201" customWidth="1"/>
    <col min="11521" max="11521" width="5.33203125" style="201" customWidth="1"/>
    <col min="11522" max="11522" width="5.5" style="201" customWidth="1"/>
    <col min="11523" max="11523" width="14.83203125" style="201" customWidth="1"/>
    <col min="11524" max="11524" width="65" style="201" customWidth="1"/>
    <col min="11525" max="11525" width="5.5" style="201" customWidth="1"/>
    <col min="11526" max="11526" width="11.1640625" style="201" customWidth="1"/>
    <col min="11527" max="11527" width="11.5" style="201" customWidth="1"/>
    <col min="11528" max="11528" width="14.83203125" style="201" customWidth="1"/>
    <col min="11529" max="11532" width="0" style="201" hidden="1" customWidth="1"/>
    <col min="11533" max="11533" width="7" style="201" customWidth="1"/>
    <col min="11534" max="11539" width="0" style="201" hidden="1" customWidth="1"/>
    <col min="11540" max="11775" width="9.33203125" style="201"/>
    <col min="11776" max="11776" width="6.6640625" style="201" customWidth="1"/>
    <col min="11777" max="11777" width="5.33203125" style="201" customWidth="1"/>
    <col min="11778" max="11778" width="5.5" style="201" customWidth="1"/>
    <col min="11779" max="11779" width="14.83203125" style="201" customWidth="1"/>
    <col min="11780" max="11780" width="65" style="201" customWidth="1"/>
    <col min="11781" max="11781" width="5.5" style="201" customWidth="1"/>
    <col min="11782" max="11782" width="11.1640625" style="201" customWidth="1"/>
    <col min="11783" max="11783" width="11.5" style="201" customWidth="1"/>
    <col min="11784" max="11784" width="14.83203125" style="201" customWidth="1"/>
    <col min="11785" max="11788" width="0" style="201" hidden="1" customWidth="1"/>
    <col min="11789" max="11789" width="7" style="201" customWidth="1"/>
    <col min="11790" max="11795" width="0" style="201" hidden="1" customWidth="1"/>
    <col min="11796" max="12031" width="9.33203125" style="201"/>
    <col min="12032" max="12032" width="6.6640625" style="201" customWidth="1"/>
    <col min="12033" max="12033" width="5.33203125" style="201" customWidth="1"/>
    <col min="12034" max="12034" width="5.5" style="201" customWidth="1"/>
    <col min="12035" max="12035" width="14.83203125" style="201" customWidth="1"/>
    <col min="12036" max="12036" width="65" style="201" customWidth="1"/>
    <col min="12037" max="12037" width="5.5" style="201" customWidth="1"/>
    <col min="12038" max="12038" width="11.1640625" style="201" customWidth="1"/>
    <col min="12039" max="12039" width="11.5" style="201" customWidth="1"/>
    <col min="12040" max="12040" width="14.83203125" style="201" customWidth="1"/>
    <col min="12041" max="12044" width="0" style="201" hidden="1" customWidth="1"/>
    <col min="12045" max="12045" width="7" style="201" customWidth="1"/>
    <col min="12046" max="12051" width="0" style="201" hidden="1" customWidth="1"/>
    <col min="12052" max="12287" width="9.33203125" style="201"/>
    <col min="12288" max="12288" width="6.6640625" style="201" customWidth="1"/>
    <col min="12289" max="12289" width="5.33203125" style="201" customWidth="1"/>
    <col min="12290" max="12290" width="5.5" style="201" customWidth="1"/>
    <col min="12291" max="12291" width="14.83203125" style="201" customWidth="1"/>
    <col min="12292" max="12292" width="65" style="201" customWidth="1"/>
    <col min="12293" max="12293" width="5.5" style="201" customWidth="1"/>
    <col min="12294" max="12294" width="11.1640625" style="201" customWidth="1"/>
    <col min="12295" max="12295" width="11.5" style="201" customWidth="1"/>
    <col min="12296" max="12296" width="14.83203125" style="201" customWidth="1"/>
    <col min="12297" max="12300" width="0" style="201" hidden="1" customWidth="1"/>
    <col min="12301" max="12301" width="7" style="201" customWidth="1"/>
    <col min="12302" max="12307" width="0" style="201" hidden="1" customWidth="1"/>
    <col min="12308" max="12543" width="9.33203125" style="201"/>
    <col min="12544" max="12544" width="6.6640625" style="201" customWidth="1"/>
    <col min="12545" max="12545" width="5.33203125" style="201" customWidth="1"/>
    <col min="12546" max="12546" width="5.5" style="201" customWidth="1"/>
    <col min="12547" max="12547" width="14.83203125" style="201" customWidth="1"/>
    <col min="12548" max="12548" width="65" style="201" customWidth="1"/>
    <col min="12549" max="12549" width="5.5" style="201" customWidth="1"/>
    <col min="12550" max="12550" width="11.1640625" style="201" customWidth="1"/>
    <col min="12551" max="12551" width="11.5" style="201" customWidth="1"/>
    <col min="12552" max="12552" width="14.83203125" style="201" customWidth="1"/>
    <col min="12553" max="12556" width="0" style="201" hidden="1" customWidth="1"/>
    <col min="12557" max="12557" width="7" style="201" customWidth="1"/>
    <col min="12558" max="12563" width="0" style="201" hidden="1" customWidth="1"/>
    <col min="12564" max="12799" width="9.33203125" style="201"/>
    <col min="12800" max="12800" width="6.6640625" style="201" customWidth="1"/>
    <col min="12801" max="12801" width="5.33203125" style="201" customWidth="1"/>
    <col min="12802" max="12802" width="5.5" style="201" customWidth="1"/>
    <col min="12803" max="12803" width="14.83203125" style="201" customWidth="1"/>
    <col min="12804" max="12804" width="65" style="201" customWidth="1"/>
    <col min="12805" max="12805" width="5.5" style="201" customWidth="1"/>
    <col min="12806" max="12806" width="11.1640625" style="201" customWidth="1"/>
    <col min="12807" max="12807" width="11.5" style="201" customWidth="1"/>
    <col min="12808" max="12808" width="14.83203125" style="201" customWidth="1"/>
    <col min="12809" max="12812" width="0" style="201" hidden="1" customWidth="1"/>
    <col min="12813" max="12813" width="7" style="201" customWidth="1"/>
    <col min="12814" max="12819" width="0" style="201" hidden="1" customWidth="1"/>
    <col min="12820" max="13055" width="9.33203125" style="201"/>
    <col min="13056" max="13056" width="6.6640625" style="201" customWidth="1"/>
    <col min="13057" max="13057" width="5.33203125" style="201" customWidth="1"/>
    <col min="13058" max="13058" width="5.5" style="201" customWidth="1"/>
    <col min="13059" max="13059" width="14.83203125" style="201" customWidth="1"/>
    <col min="13060" max="13060" width="65" style="201" customWidth="1"/>
    <col min="13061" max="13061" width="5.5" style="201" customWidth="1"/>
    <col min="13062" max="13062" width="11.1640625" style="201" customWidth="1"/>
    <col min="13063" max="13063" width="11.5" style="201" customWidth="1"/>
    <col min="13064" max="13064" width="14.83203125" style="201" customWidth="1"/>
    <col min="13065" max="13068" width="0" style="201" hidden="1" customWidth="1"/>
    <col min="13069" max="13069" width="7" style="201" customWidth="1"/>
    <col min="13070" max="13075" width="0" style="201" hidden="1" customWidth="1"/>
    <col min="13076" max="13311" width="9.33203125" style="201"/>
    <col min="13312" max="13312" width="6.6640625" style="201" customWidth="1"/>
    <col min="13313" max="13313" width="5.33203125" style="201" customWidth="1"/>
    <col min="13314" max="13314" width="5.5" style="201" customWidth="1"/>
    <col min="13315" max="13315" width="14.83203125" style="201" customWidth="1"/>
    <col min="13316" max="13316" width="65" style="201" customWidth="1"/>
    <col min="13317" max="13317" width="5.5" style="201" customWidth="1"/>
    <col min="13318" max="13318" width="11.1640625" style="201" customWidth="1"/>
    <col min="13319" max="13319" width="11.5" style="201" customWidth="1"/>
    <col min="13320" max="13320" width="14.83203125" style="201" customWidth="1"/>
    <col min="13321" max="13324" width="0" style="201" hidden="1" customWidth="1"/>
    <col min="13325" max="13325" width="7" style="201" customWidth="1"/>
    <col min="13326" max="13331" width="0" style="201" hidden="1" customWidth="1"/>
    <col min="13332" max="13567" width="9.33203125" style="201"/>
    <col min="13568" max="13568" width="6.6640625" style="201" customWidth="1"/>
    <col min="13569" max="13569" width="5.33203125" style="201" customWidth="1"/>
    <col min="13570" max="13570" width="5.5" style="201" customWidth="1"/>
    <col min="13571" max="13571" width="14.83203125" style="201" customWidth="1"/>
    <col min="13572" max="13572" width="65" style="201" customWidth="1"/>
    <col min="13573" max="13573" width="5.5" style="201" customWidth="1"/>
    <col min="13574" max="13574" width="11.1640625" style="201" customWidth="1"/>
    <col min="13575" max="13575" width="11.5" style="201" customWidth="1"/>
    <col min="13576" max="13576" width="14.83203125" style="201" customWidth="1"/>
    <col min="13577" max="13580" width="0" style="201" hidden="1" customWidth="1"/>
    <col min="13581" max="13581" width="7" style="201" customWidth="1"/>
    <col min="13582" max="13587" width="0" style="201" hidden="1" customWidth="1"/>
    <col min="13588" max="13823" width="9.33203125" style="201"/>
    <col min="13824" max="13824" width="6.6640625" style="201" customWidth="1"/>
    <col min="13825" max="13825" width="5.33203125" style="201" customWidth="1"/>
    <col min="13826" max="13826" width="5.5" style="201" customWidth="1"/>
    <col min="13827" max="13827" width="14.83203125" style="201" customWidth="1"/>
    <col min="13828" max="13828" width="65" style="201" customWidth="1"/>
    <col min="13829" max="13829" width="5.5" style="201" customWidth="1"/>
    <col min="13830" max="13830" width="11.1640625" style="201" customWidth="1"/>
    <col min="13831" max="13831" width="11.5" style="201" customWidth="1"/>
    <col min="13832" max="13832" width="14.83203125" style="201" customWidth="1"/>
    <col min="13833" max="13836" width="0" style="201" hidden="1" customWidth="1"/>
    <col min="13837" max="13837" width="7" style="201" customWidth="1"/>
    <col min="13838" max="13843" width="0" style="201" hidden="1" customWidth="1"/>
    <col min="13844" max="14079" width="9.33203125" style="201"/>
    <col min="14080" max="14080" width="6.6640625" style="201" customWidth="1"/>
    <col min="14081" max="14081" width="5.33203125" style="201" customWidth="1"/>
    <col min="14082" max="14082" width="5.5" style="201" customWidth="1"/>
    <col min="14083" max="14083" width="14.83203125" style="201" customWidth="1"/>
    <col min="14084" max="14084" width="65" style="201" customWidth="1"/>
    <col min="14085" max="14085" width="5.5" style="201" customWidth="1"/>
    <col min="14086" max="14086" width="11.1640625" style="201" customWidth="1"/>
    <col min="14087" max="14087" width="11.5" style="201" customWidth="1"/>
    <col min="14088" max="14088" width="14.83203125" style="201" customWidth="1"/>
    <col min="14089" max="14092" width="0" style="201" hidden="1" customWidth="1"/>
    <col min="14093" max="14093" width="7" style="201" customWidth="1"/>
    <col min="14094" max="14099" width="0" style="201" hidden="1" customWidth="1"/>
    <col min="14100" max="14335" width="9.33203125" style="201"/>
    <col min="14336" max="14336" width="6.6640625" style="201" customWidth="1"/>
    <col min="14337" max="14337" width="5.33203125" style="201" customWidth="1"/>
    <col min="14338" max="14338" width="5.5" style="201" customWidth="1"/>
    <col min="14339" max="14339" width="14.83203125" style="201" customWidth="1"/>
    <col min="14340" max="14340" width="65" style="201" customWidth="1"/>
    <col min="14341" max="14341" width="5.5" style="201" customWidth="1"/>
    <col min="14342" max="14342" width="11.1640625" style="201" customWidth="1"/>
    <col min="14343" max="14343" width="11.5" style="201" customWidth="1"/>
    <col min="14344" max="14344" width="14.83203125" style="201" customWidth="1"/>
    <col min="14345" max="14348" width="0" style="201" hidden="1" customWidth="1"/>
    <col min="14349" max="14349" width="7" style="201" customWidth="1"/>
    <col min="14350" max="14355" width="0" style="201" hidden="1" customWidth="1"/>
    <col min="14356" max="14591" width="9.33203125" style="201"/>
    <col min="14592" max="14592" width="6.6640625" style="201" customWidth="1"/>
    <col min="14593" max="14593" width="5.33203125" style="201" customWidth="1"/>
    <col min="14594" max="14594" width="5.5" style="201" customWidth="1"/>
    <col min="14595" max="14595" width="14.83203125" style="201" customWidth="1"/>
    <col min="14596" max="14596" width="65" style="201" customWidth="1"/>
    <col min="14597" max="14597" width="5.5" style="201" customWidth="1"/>
    <col min="14598" max="14598" width="11.1640625" style="201" customWidth="1"/>
    <col min="14599" max="14599" width="11.5" style="201" customWidth="1"/>
    <col min="14600" max="14600" width="14.83203125" style="201" customWidth="1"/>
    <col min="14601" max="14604" width="0" style="201" hidden="1" customWidth="1"/>
    <col min="14605" max="14605" width="7" style="201" customWidth="1"/>
    <col min="14606" max="14611" width="0" style="201" hidden="1" customWidth="1"/>
    <col min="14612" max="14847" width="9.33203125" style="201"/>
    <col min="14848" max="14848" width="6.6640625" style="201" customWidth="1"/>
    <col min="14849" max="14849" width="5.33203125" style="201" customWidth="1"/>
    <col min="14850" max="14850" width="5.5" style="201" customWidth="1"/>
    <col min="14851" max="14851" width="14.83203125" style="201" customWidth="1"/>
    <col min="14852" max="14852" width="65" style="201" customWidth="1"/>
    <col min="14853" max="14853" width="5.5" style="201" customWidth="1"/>
    <col min="14854" max="14854" width="11.1640625" style="201" customWidth="1"/>
    <col min="14855" max="14855" width="11.5" style="201" customWidth="1"/>
    <col min="14856" max="14856" width="14.83203125" style="201" customWidth="1"/>
    <col min="14857" max="14860" width="0" style="201" hidden="1" customWidth="1"/>
    <col min="14861" max="14861" width="7" style="201" customWidth="1"/>
    <col min="14862" max="14867" width="0" style="201" hidden="1" customWidth="1"/>
    <col min="14868" max="15103" width="9.33203125" style="201"/>
    <col min="15104" max="15104" width="6.6640625" style="201" customWidth="1"/>
    <col min="15105" max="15105" width="5.33203125" style="201" customWidth="1"/>
    <col min="15106" max="15106" width="5.5" style="201" customWidth="1"/>
    <col min="15107" max="15107" width="14.83203125" style="201" customWidth="1"/>
    <col min="15108" max="15108" width="65" style="201" customWidth="1"/>
    <col min="15109" max="15109" width="5.5" style="201" customWidth="1"/>
    <col min="15110" max="15110" width="11.1640625" style="201" customWidth="1"/>
    <col min="15111" max="15111" width="11.5" style="201" customWidth="1"/>
    <col min="15112" max="15112" width="14.83203125" style="201" customWidth="1"/>
    <col min="15113" max="15116" width="0" style="201" hidden="1" customWidth="1"/>
    <col min="15117" max="15117" width="7" style="201" customWidth="1"/>
    <col min="15118" max="15123" width="0" style="201" hidden="1" customWidth="1"/>
    <col min="15124" max="15359" width="9.33203125" style="201"/>
    <col min="15360" max="15360" width="6.6640625" style="201" customWidth="1"/>
    <col min="15361" max="15361" width="5.33203125" style="201" customWidth="1"/>
    <col min="15362" max="15362" width="5.5" style="201" customWidth="1"/>
    <col min="15363" max="15363" width="14.83203125" style="201" customWidth="1"/>
    <col min="15364" max="15364" width="65" style="201" customWidth="1"/>
    <col min="15365" max="15365" width="5.5" style="201" customWidth="1"/>
    <col min="15366" max="15366" width="11.1640625" style="201" customWidth="1"/>
    <col min="15367" max="15367" width="11.5" style="201" customWidth="1"/>
    <col min="15368" max="15368" width="14.83203125" style="201" customWidth="1"/>
    <col min="15369" max="15372" width="0" style="201" hidden="1" customWidth="1"/>
    <col min="15373" max="15373" width="7" style="201" customWidth="1"/>
    <col min="15374" max="15379" width="0" style="201" hidden="1" customWidth="1"/>
    <col min="15380" max="15615" width="9.33203125" style="201"/>
    <col min="15616" max="15616" width="6.6640625" style="201" customWidth="1"/>
    <col min="15617" max="15617" width="5.33203125" style="201" customWidth="1"/>
    <col min="15618" max="15618" width="5.5" style="201" customWidth="1"/>
    <col min="15619" max="15619" width="14.83203125" style="201" customWidth="1"/>
    <col min="15620" max="15620" width="65" style="201" customWidth="1"/>
    <col min="15621" max="15621" width="5.5" style="201" customWidth="1"/>
    <col min="15622" max="15622" width="11.1640625" style="201" customWidth="1"/>
    <col min="15623" max="15623" width="11.5" style="201" customWidth="1"/>
    <col min="15624" max="15624" width="14.83203125" style="201" customWidth="1"/>
    <col min="15625" max="15628" width="0" style="201" hidden="1" customWidth="1"/>
    <col min="15629" max="15629" width="7" style="201" customWidth="1"/>
    <col min="15630" max="15635" width="0" style="201" hidden="1" customWidth="1"/>
    <col min="15636" max="15871" width="9.33203125" style="201"/>
    <col min="15872" max="15872" width="6.6640625" style="201" customWidth="1"/>
    <col min="15873" max="15873" width="5.33203125" style="201" customWidth="1"/>
    <col min="15874" max="15874" width="5.5" style="201" customWidth="1"/>
    <col min="15875" max="15875" width="14.83203125" style="201" customWidth="1"/>
    <col min="15876" max="15876" width="65" style="201" customWidth="1"/>
    <col min="15877" max="15877" width="5.5" style="201" customWidth="1"/>
    <col min="15878" max="15878" width="11.1640625" style="201" customWidth="1"/>
    <col min="15879" max="15879" width="11.5" style="201" customWidth="1"/>
    <col min="15880" max="15880" width="14.83203125" style="201" customWidth="1"/>
    <col min="15881" max="15884" width="0" style="201" hidden="1" customWidth="1"/>
    <col min="15885" max="15885" width="7" style="201" customWidth="1"/>
    <col min="15886" max="15891" width="0" style="201" hidden="1" customWidth="1"/>
    <col min="15892" max="16127" width="9.33203125" style="201"/>
    <col min="16128" max="16128" width="6.6640625" style="201" customWidth="1"/>
    <col min="16129" max="16129" width="5.33203125" style="201" customWidth="1"/>
    <col min="16130" max="16130" width="5.5" style="201" customWidth="1"/>
    <col min="16131" max="16131" width="14.83203125" style="201" customWidth="1"/>
    <col min="16132" max="16132" width="65" style="201" customWidth="1"/>
    <col min="16133" max="16133" width="5.5" style="201" customWidth="1"/>
    <col min="16134" max="16134" width="11.1640625" style="201" customWidth="1"/>
    <col min="16135" max="16135" width="11.5" style="201" customWidth="1"/>
    <col min="16136" max="16136" width="14.83203125" style="201" customWidth="1"/>
    <col min="16137" max="16140" width="0" style="201" hidden="1" customWidth="1"/>
    <col min="16141" max="16141" width="7" style="201" customWidth="1"/>
    <col min="16142" max="16147" width="0" style="201" hidden="1" customWidth="1"/>
    <col min="16148" max="16384" width="9.33203125" style="201"/>
  </cols>
  <sheetData>
    <row r="1" spans="1:20" ht="18">
      <c r="A1" s="315" t="s">
        <v>146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7"/>
      <c r="P1" s="317"/>
      <c r="Q1" s="316"/>
      <c r="R1" s="316"/>
      <c r="S1" s="316"/>
    </row>
    <row r="2" spans="1:20">
      <c r="A2" s="318" t="s">
        <v>17</v>
      </c>
      <c r="B2" s="319"/>
      <c r="C2" s="320" t="str">
        <f>'[2]Krycí list'!E5</f>
        <v>Komunitné centrum Lemešany</v>
      </c>
      <c r="D2" s="319"/>
      <c r="E2" s="319"/>
      <c r="F2" s="319"/>
      <c r="G2" s="319"/>
      <c r="H2" s="319"/>
      <c r="I2" s="319"/>
      <c r="J2" s="319"/>
      <c r="K2" s="319"/>
      <c r="L2" s="316"/>
      <c r="M2" s="316"/>
      <c r="N2" s="316"/>
      <c r="O2" s="317"/>
      <c r="P2" s="317"/>
      <c r="Q2" s="316"/>
      <c r="R2" s="316"/>
      <c r="S2" s="316"/>
    </row>
    <row r="3" spans="1:20">
      <c r="A3" s="318" t="s">
        <v>103</v>
      </c>
      <c r="B3" s="319"/>
      <c r="C3" s="320" t="str">
        <f>'[2]Krycí list'!E7</f>
        <v>Ústredné kúrenie</v>
      </c>
      <c r="D3" s="319"/>
      <c r="E3" s="319"/>
      <c r="F3" s="319"/>
      <c r="G3" s="319"/>
      <c r="H3" s="319"/>
      <c r="I3" s="320"/>
      <c r="J3" s="319"/>
      <c r="K3" s="319"/>
      <c r="L3" s="316"/>
      <c r="M3" s="316"/>
      <c r="N3" s="316"/>
      <c r="O3" s="317"/>
      <c r="P3" s="317"/>
      <c r="Q3" s="316"/>
      <c r="R3" s="316"/>
      <c r="S3" s="316"/>
    </row>
    <row r="4" spans="1:20">
      <c r="A4" s="318" t="s">
        <v>773</v>
      </c>
      <c r="B4" s="319"/>
      <c r="C4" s="320" t="str">
        <f>'[2]Krycí list'!E9</f>
        <v xml:space="preserve"> </v>
      </c>
      <c r="D4" s="319"/>
      <c r="E4" s="319"/>
      <c r="F4" s="319"/>
      <c r="G4" s="319"/>
      <c r="H4" s="319"/>
      <c r="I4" s="320"/>
      <c r="J4" s="319"/>
      <c r="K4" s="319"/>
      <c r="L4" s="316"/>
      <c r="M4" s="316"/>
      <c r="N4" s="316"/>
      <c r="O4" s="317"/>
      <c r="P4" s="317"/>
      <c r="Q4" s="316"/>
      <c r="R4" s="316"/>
      <c r="S4" s="316"/>
    </row>
    <row r="5" spans="1:20">
      <c r="A5" s="319" t="s">
        <v>19</v>
      </c>
      <c r="B5" s="319"/>
      <c r="C5" s="320" t="str">
        <f>'[2]Krycí list'!P5</f>
        <v xml:space="preserve"> </v>
      </c>
      <c r="D5" s="319"/>
      <c r="E5" s="319"/>
      <c r="F5" s="319"/>
      <c r="G5" s="319"/>
      <c r="H5" s="319"/>
      <c r="I5" s="321"/>
      <c r="J5" s="319"/>
      <c r="K5" s="319"/>
      <c r="L5" s="316"/>
      <c r="M5" s="316"/>
      <c r="N5" s="316"/>
      <c r="O5" s="317"/>
      <c r="P5" s="317"/>
      <c r="Q5" s="316"/>
      <c r="R5" s="316"/>
      <c r="S5" s="316"/>
    </row>
    <row r="6" spans="1:20" ht="5.25" customHeight="1">
      <c r="A6" s="319"/>
      <c r="B6" s="319"/>
      <c r="C6" s="320"/>
      <c r="D6" s="319"/>
      <c r="E6" s="319"/>
      <c r="F6" s="319"/>
      <c r="G6" s="319"/>
      <c r="H6" s="319"/>
      <c r="I6" s="321"/>
      <c r="J6" s="319"/>
      <c r="K6" s="319"/>
      <c r="L6" s="316"/>
      <c r="M6" s="316"/>
      <c r="N6" s="316"/>
      <c r="O6" s="317"/>
      <c r="P6" s="317"/>
      <c r="Q6" s="316"/>
      <c r="R6" s="316"/>
      <c r="S6" s="316"/>
    </row>
    <row r="7" spans="1:20">
      <c r="A7" s="319" t="s">
        <v>26</v>
      </c>
      <c r="B7" s="319"/>
      <c r="C7" s="320" t="str">
        <f>'[2]Krycí list'!E26</f>
        <v xml:space="preserve"> </v>
      </c>
      <c r="D7" s="319"/>
      <c r="E7" s="319"/>
      <c r="F7" s="319"/>
      <c r="G7" s="319"/>
      <c r="H7" s="319"/>
      <c r="I7" s="321"/>
      <c r="J7" s="319"/>
      <c r="K7" s="319"/>
      <c r="L7" s="316"/>
      <c r="M7" s="316"/>
      <c r="N7" s="316"/>
      <c r="O7" s="317"/>
      <c r="P7" s="317"/>
      <c r="Q7" s="316"/>
      <c r="R7" s="316"/>
      <c r="S7" s="316"/>
    </row>
    <row r="8" spans="1:20">
      <c r="A8" s="319" t="s">
        <v>30</v>
      </c>
      <c r="B8" s="319"/>
      <c r="C8" s="320" t="str">
        <f>'[2]Krycí list'!E28</f>
        <v xml:space="preserve"> </v>
      </c>
      <c r="D8" s="319"/>
      <c r="E8" s="319"/>
      <c r="F8" s="319"/>
      <c r="G8" s="319"/>
      <c r="H8" s="319"/>
      <c r="I8" s="321"/>
      <c r="J8" s="319"/>
      <c r="K8" s="319"/>
      <c r="L8" s="316"/>
      <c r="M8" s="316"/>
      <c r="N8" s="316"/>
      <c r="O8" s="317"/>
      <c r="P8" s="317"/>
      <c r="Q8" s="316"/>
      <c r="R8" s="316"/>
      <c r="S8" s="316"/>
    </row>
    <row r="9" spans="1:20">
      <c r="A9" s="319" t="s">
        <v>24</v>
      </c>
      <c r="B9" s="319"/>
      <c r="C9" s="322"/>
      <c r="D9" s="319" t="s">
        <v>1621</v>
      </c>
      <c r="E9" s="319"/>
      <c r="F9" s="319"/>
      <c r="G9" s="319"/>
      <c r="H9" s="319"/>
      <c r="I9" s="321"/>
      <c r="J9" s="319"/>
      <c r="K9" s="319"/>
      <c r="L9" s="316"/>
      <c r="M9" s="316"/>
      <c r="N9" s="316"/>
      <c r="O9" s="317"/>
      <c r="P9" s="317"/>
      <c r="Q9" s="316"/>
      <c r="R9" s="316"/>
      <c r="S9" s="316"/>
    </row>
    <row r="10" spans="1:20" ht="6" customHeight="1">
      <c r="A10" s="316"/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7"/>
      <c r="P10" s="317"/>
      <c r="Q10" s="316"/>
      <c r="R10" s="316"/>
      <c r="S10" s="316"/>
    </row>
    <row r="11" spans="1:20" ht="33.75">
      <c r="A11" s="323" t="s">
        <v>774</v>
      </c>
      <c r="B11" s="324" t="s">
        <v>775</v>
      </c>
      <c r="C11" s="324" t="s">
        <v>776</v>
      </c>
      <c r="D11" s="324" t="s">
        <v>777</v>
      </c>
      <c r="E11" s="324" t="s">
        <v>149</v>
      </c>
      <c r="F11" s="324" t="s">
        <v>150</v>
      </c>
      <c r="G11" s="324" t="s">
        <v>778</v>
      </c>
      <c r="H11" s="324" t="s">
        <v>779</v>
      </c>
      <c r="I11" s="324" t="s">
        <v>780</v>
      </c>
      <c r="J11" s="324" t="s">
        <v>781</v>
      </c>
      <c r="K11" s="324" t="s">
        <v>782</v>
      </c>
      <c r="L11" s="324" t="s">
        <v>783</v>
      </c>
      <c r="M11" s="324" t="s">
        <v>784</v>
      </c>
      <c r="N11" s="324" t="s">
        <v>785</v>
      </c>
      <c r="O11" s="325" t="s">
        <v>786</v>
      </c>
      <c r="P11" s="325" t="s">
        <v>787</v>
      </c>
      <c r="Q11" s="324"/>
      <c r="R11" s="324"/>
      <c r="S11" s="324"/>
      <c r="T11" s="326"/>
    </row>
    <row r="12" spans="1:20">
      <c r="A12" s="327">
        <v>1</v>
      </c>
      <c r="B12" s="328">
        <v>2</v>
      </c>
      <c r="C12" s="328">
        <v>3</v>
      </c>
      <c r="D12" s="328">
        <v>4</v>
      </c>
      <c r="E12" s="328">
        <v>5</v>
      </c>
      <c r="F12" s="328">
        <v>6</v>
      </c>
      <c r="G12" s="328">
        <v>7</v>
      </c>
      <c r="H12" s="328">
        <v>8</v>
      </c>
      <c r="I12" s="328">
        <v>9</v>
      </c>
      <c r="J12" s="328"/>
      <c r="K12" s="328"/>
      <c r="L12" s="328"/>
      <c r="M12" s="328"/>
      <c r="N12" s="328">
        <v>10</v>
      </c>
      <c r="O12" s="329">
        <v>11</v>
      </c>
      <c r="P12" s="329">
        <v>12</v>
      </c>
      <c r="Q12" s="328"/>
      <c r="R12" s="328"/>
      <c r="S12" s="328"/>
      <c r="T12" s="326"/>
    </row>
    <row r="13" spans="1:20" ht="4.5" customHeight="1">
      <c r="A13" s="316"/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6"/>
      <c r="N13" s="330"/>
      <c r="O13" s="331"/>
      <c r="P13" s="332"/>
      <c r="Q13" s="330"/>
      <c r="R13" s="330"/>
      <c r="S13" s="330"/>
    </row>
    <row r="14" spans="1:20" s="336" customFormat="1" ht="11.25" customHeight="1">
      <c r="A14" s="333"/>
      <c r="B14" s="334" t="s">
        <v>77</v>
      </c>
      <c r="C14" s="333"/>
      <c r="D14" s="333" t="s">
        <v>923</v>
      </c>
      <c r="E14" s="333" t="s">
        <v>924</v>
      </c>
      <c r="F14" s="333"/>
      <c r="G14" s="333"/>
      <c r="H14" s="333"/>
      <c r="I14" s="335">
        <f>I15+I22+I39+I47+I58+I84</f>
        <v>0</v>
      </c>
      <c r="J14" s="333"/>
      <c r="K14" s="335">
        <f>K15+K22+K39+K47+K58+K84</f>
        <v>2.3503980000000002</v>
      </c>
      <c r="L14" s="333"/>
      <c r="M14" s="335">
        <f>M15+M22+M39+M47+M58+M84</f>
        <v>0</v>
      </c>
      <c r="N14" s="333"/>
      <c r="P14" s="336" t="s">
        <v>78</v>
      </c>
    </row>
    <row r="15" spans="1:20" s="337" customFormat="1" ht="11.25" customHeight="1">
      <c r="B15" s="338" t="s">
        <v>77</v>
      </c>
      <c r="D15" s="337" t="s">
        <v>925</v>
      </c>
      <c r="E15" s="337" t="s">
        <v>926</v>
      </c>
      <c r="I15" s="339">
        <f>SUM(I16:I21)</f>
        <v>0</v>
      </c>
      <c r="K15" s="339">
        <f>SUM(K16:K21)</f>
        <v>3.4352000000000008E-2</v>
      </c>
      <c r="M15" s="339">
        <f>SUM(M16:M21)</f>
        <v>0</v>
      </c>
      <c r="P15" s="337" t="s">
        <v>86</v>
      </c>
    </row>
    <row r="16" spans="1:20" s="347" customFormat="1" ht="11.25" customHeight="1">
      <c r="A16" s="340">
        <v>1</v>
      </c>
      <c r="B16" s="340" t="s">
        <v>161</v>
      </c>
      <c r="C16" s="340" t="s">
        <v>925</v>
      </c>
      <c r="D16" s="341" t="s">
        <v>1622</v>
      </c>
      <c r="E16" s="342" t="s">
        <v>1623</v>
      </c>
      <c r="F16" s="340" t="s">
        <v>466</v>
      </c>
      <c r="G16" s="343">
        <v>565</v>
      </c>
      <c r="H16" s="343"/>
      <c r="I16" s="343">
        <f>ROUND(G16*H16,3)</f>
        <v>0</v>
      </c>
      <c r="J16" s="344">
        <v>2.0000000000000002E-5</v>
      </c>
      <c r="K16" s="343">
        <f>G16*J16</f>
        <v>1.1300000000000001E-2</v>
      </c>
      <c r="L16" s="344">
        <v>0</v>
      </c>
      <c r="M16" s="343">
        <f>G16*L16</f>
        <v>0</v>
      </c>
      <c r="N16" s="345">
        <v>20</v>
      </c>
      <c r="O16" s="346">
        <v>16</v>
      </c>
      <c r="P16" s="347" t="s">
        <v>139</v>
      </c>
    </row>
    <row r="17" spans="1:19" s="349" customFormat="1" ht="11.25" customHeight="1">
      <c r="A17" s="348"/>
      <c r="B17" s="348"/>
      <c r="C17" s="348"/>
      <c r="E17" s="350" t="s">
        <v>1624</v>
      </c>
      <c r="G17" s="351">
        <v>565</v>
      </c>
      <c r="P17" s="349">
        <v>2</v>
      </c>
      <c r="Q17" s="349" t="s">
        <v>78</v>
      </c>
      <c r="R17" s="349" t="s">
        <v>110</v>
      </c>
      <c r="S17" s="349" t="s">
        <v>86</v>
      </c>
    </row>
    <row r="18" spans="1:19" s="359" customFormat="1" ht="11.25" customHeight="1">
      <c r="A18" s="352">
        <v>2</v>
      </c>
      <c r="B18" s="352" t="s">
        <v>398</v>
      </c>
      <c r="C18" s="352" t="s">
        <v>822</v>
      </c>
      <c r="D18" s="353" t="s">
        <v>1625</v>
      </c>
      <c r="E18" s="354" t="s">
        <v>1626</v>
      </c>
      <c r="F18" s="352" t="s">
        <v>466</v>
      </c>
      <c r="G18" s="355">
        <v>5.0999999999999996</v>
      </c>
      <c r="H18" s="355"/>
      <c r="I18" s="355">
        <f>ROUND(G18*H18,3)</f>
        <v>0</v>
      </c>
      <c r="J18" s="356">
        <v>8.0000000000000007E-5</v>
      </c>
      <c r="K18" s="355">
        <f>G18*J18</f>
        <v>4.08E-4</v>
      </c>
      <c r="L18" s="356">
        <v>0</v>
      </c>
      <c r="M18" s="355">
        <f>G18*L18</f>
        <v>0</v>
      </c>
      <c r="N18" s="357">
        <v>20</v>
      </c>
      <c r="O18" s="358">
        <v>32</v>
      </c>
      <c r="P18" s="359" t="s">
        <v>139</v>
      </c>
    </row>
    <row r="19" spans="1:19" s="359" customFormat="1" ht="11.25" customHeight="1">
      <c r="A19" s="352">
        <v>3</v>
      </c>
      <c r="B19" s="352" t="s">
        <v>398</v>
      </c>
      <c r="C19" s="352" t="s">
        <v>822</v>
      </c>
      <c r="D19" s="353" t="s">
        <v>1627</v>
      </c>
      <c r="E19" s="354" t="s">
        <v>1628</v>
      </c>
      <c r="F19" s="352" t="s">
        <v>466</v>
      </c>
      <c r="G19" s="355">
        <v>561</v>
      </c>
      <c r="H19" s="355"/>
      <c r="I19" s="355">
        <f>ROUND(G19*H19,3)</f>
        <v>0</v>
      </c>
      <c r="J19" s="356">
        <v>4.0000000000000003E-5</v>
      </c>
      <c r="K19" s="355">
        <f>G19*J19</f>
        <v>2.2440000000000002E-2</v>
      </c>
      <c r="L19" s="356">
        <v>0</v>
      </c>
      <c r="M19" s="355">
        <f>G19*L19</f>
        <v>0</v>
      </c>
      <c r="N19" s="357">
        <v>20</v>
      </c>
      <c r="O19" s="358">
        <v>32</v>
      </c>
      <c r="P19" s="359" t="s">
        <v>139</v>
      </c>
    </row>
    <row r="20" spans="1:19" s="359" customFormat="1" ht="11.25" customHeight="1">
      <c r="A20" s="352">
        <v>4</v>
      </c>
      <c r="B20" s="352" t="s">
        <v>398</v>
      </c>
      <c r="C20" s="352" t="s">
        <v>822</v>
      </c>
      <c r="D20" s="353" t="s">
        <v>1629</v>
      </c>
      <c r="E20" s="354" t="s">
        <v>1630</v>
      </c>
      <c r="F20" s="352" t="s">
        <v>466</v>
      </c>
      <c r="G20" s="355">
        <v>10.199999999999999</v>
      </c>
      <c r="H20" s="355"/>
      <c r="I20" s="355">
        <f>ROUND(G20*H20,3)</f>
        <v>0</v>
      </c>
      <c r="J20" s="356">
        <v>2.0000000000000002E-5</v>
      </c>
      <c r="K20" s="355">
        <f>G20*J20</f>
        <v>2.04E-4</v>
      </c>
      <c r="L20" s="356">
        <v>0</v>
      </c>
      <c r="M20" s="355">
        <f>G20*L20</f>
        <v>0</v>
      </c>
      <c r="N20" s="357">
        <v>20</v>
      </c>
      <c r="O20" s="358">
        <v>32</v>
      </c>
      <c r="P20" s="359" t="s">
        <v>139</v>
      </c>
    </row>
    <row r="21" spans="1:19" s="347" customFormat="1" ht="11.25" customHeight="1">
      <c r="A21" s="340">
        <v>5</v>
      </c>
      <c r="B21" s="340" t="s">
        <v>161</v>
      </c>
      <c r="C21" s="340" t="s">
        <v>925</v>
      </c>
      <c r="D21" s="341" t="s">
        <v>510</v>
      </c>
      <c r="E21" s="342" t="s">
        <v>511</v>
      </c>
      <c r="F21" s="340" t="s">
        <v>414</v>
      </c>
      <c r="G21" s="343">
        <v>15.503</v>
      </c>
      <c r="H21" s="343"/>
      <c r="I21" s="343">
        <f>ROUND(G21*H21,3)</f>
        <v>0</v>
      </c>
      <c r="J21" s="344">
        <v>0</v>
      </c>
      <c r="K21" s="343">
        <f>G21*J21</f>
        <v>0</v>
      </c>
      <c r="L21" s="344">
        <v>0</v>
      </c>
      <c r="M21" s="343">
        <f>G21*L21</f>
        <v>0</v>
      </c>
      <c r="N21" s="345">
        <v>20</v>
      </c>
      <c r="O21" s="346">
        <v>16</v>
      </c>
      <c r="P21" s="347" t="s">
        <v>139</v>
      </c>
    </row>
    <row r="22" spans="1:19" s="337" customFormat="1" ht="11.25" customHeight="1">
      <c r="B22" s="338" t="s">
        <v>77</v>
      </c>
      <c r="D22" s="337" t="s">
        <v>1631</v>
      </c>
      <c r="E22" s="337" t="s">
        <v>1632</v>
      </c>
      <c r="I22" s="339">
        <f>SUM(I23:I38)</f>
        <v>0</v>
      </c>
      <c r="K22" s="339">
        <f>SUM(K23:K38)</f>
        <v>6.5353999999999982E-2</v>
      </c>
      <c r="M22" s="339">
        <f>SUM(M23:M38)</f>
        <v>0</v>
      </c>
      <c r="P22" s="337" t="s">
        <v>86</v>
      </c>
    </row>
    <row r="23" spans="1:19" s="347" customFormat="1" ht="22.5" customHeight="1">
      <c r="A23" s="340">
        <v>6</v>
      </c>
      <c r="B23" s="340" t="s">
        <v>161</v>
      </c>
      <c r="C23" s="340" t="s">
        <v>1631</v>
      </c>
      <c r="D23" s="341" t="s">
        <v>1633</v>
      </c>
      <c r="E23" s="342" t="s">
        <v>1634</v>
      </c>
      <c r="F23" s="340" t="s">
        <v>312</v>
      </c>
      <c r="G23" s="343">
        <v>1</v>
      </c>
      <c r="H23" s="343"/>
      <c r="I23" s="343">
        <f t="shared" ref="I23:I38" si="0">ROUND(G23*H23,3)</f>
        <v>0</v>
      </c>
      <c r="J23" s="344">
        <v>0</v>
      </c>
      <c r="K23" s="343">
        <f t="shared" ref="K23:K38" si="1">G23*J23</f>
        <v>0</v>
      </c>
      <c r="L23" s="344">
        <v>0</v>
      </c>
      <c r="M23" s="343">
        <f t="shared" ref="M23:M38" si="2">G23*L23</f>
        <v>0</v>
      </c>
      <c r="N23" s="345">
        <v>20</v>
      </c>
      <c r="O23" s="346">
        <v>16</v>
      </c>
      <c r="P23" s="347" t="s">
        <v>139</v>
      </c>
    </row>
    <row r="24" spans="1:19" s="359" customFormat="1" ht="22.5" customHeight="1">
      <c r="A24" s="352">
        <v>7</v>
      </c>
      <c r="B24" s="352" t="s">
        <v>398</v>
      </c>
      <c r="C24" s="352" t="s">
        <v>822</v>
      </c>
      <c r="D24" s="353" t="s">
        <v>1635</v>
      </c>
      <c r="E24" s="354" t="s">
        <v>1636</v>
      </c>
      <c r="F24" s="352" t="s">
        <v>312</v>
      </c>
      <c r="G24" s="355">
        <v>1</v>
      </c>
      <c r="H24" s="355"/>
      <c r="I24" s="355">
        <f t="shared" si="0"/>
        <v>0</v>
      </c>
      <c r="J24" s="356">
        <v>4.2999999999999997E-2</v>
      </c>
      <c r="K24" s="355">
        <f t="shared" si="1"/>
        <v>4.2999999999999997E-2</v>
      </c>
      <c r="L24" s="356">
        <v>0</v>
      </c>
      <c r="M24" s="355">
        <f t="shared" si="2"/>
        <v>0</v>
      </c>
      <c r="N24" s="357">
        <v>20</v>
      </c>
      <c r="O24" s="358">
        <v>32</v>
      </c>
      <c r="P24" s="359" t="s">
        <v>139</v>
      </c>
    </row>
    <row r="25" spans="1:19" s="359" customFormat="1" ht="11.25" customHeight="1">
      <c r="A25" s="352">
        <v>8</v>
      </c>
      <c r="B25" s="352" t="s">
        <v>398</v>
      </c>
      <c r="C25" s="352" t="s">
        <v>822</v>
      </c>
      <c r="D25" s="353" t="s">
        <v>1637</v>
      </c>
      <c r="E25" s="354" t="s">
        <v>1638</v>
      </c>
      <c r="F25" s="352" t="s">
        <v>312</v>
      </c>
      <c r="G25" s="355">
        <v>1</v>
      </c>
      <c r="H25" s="355"/>
      <c r="I25" s="355">
        <f t="shared" si="0"/>
        <v>0</v>
      </c>
      <c r="J25" s="356">
        <v>5.0000000000000001E-3</v>
      </c>
      <c r="K25" s="355">
        <f t="shared" si="1"/>
        <v>5.0000000000000001E-3</v>
      </c>
      <c r="L25" s="356">
        <v>0</v>
      </c>
      <c r="M25" s="355">
        <f t="shared" si="2"/>
        <v>0</v>
      </c>
      <c r="N25" s="357">
        <v>20</v>
      </c>
      <c r="O25" s="358">
        <v>32</v>
      </c>
      <c r="P25" s="359" t="s">
        <v>139</v>
      </c>
    </row>
    <row r="26" spans="1:19" s="359" customFormat="1" ht="11.25" customHeight="1">
      <c r="A26" s="352">
        <v>9</v>
      </c>
      <c r="B26" s="352" t="s">
        <v>398</v>
      </c>
      <c r="C26" s="352" t="s">
        <v>822</v>
      </c>
      <c r="D26" s="353" t="s">
        <v>1639</v>
      </c>
      <c r="E26" s="354" t="s">
        <v>1640</v>
      </c>
      <c r="F26" s="352" t="s">
        <v>312</v>
      </c>
      <c r="G26" s="355">
        <v>1</v>
      </c>
      <c r="H26" s="355"/>
      <c r="I26" s="355">
        <f t="shared" si="0"/>
        <v>0</v>
      </c>
      <c r="J26" s="356">
        <v>2.9999999999999997E-4</v>
      </c>
      <c r="K26" s="355">
        <f t="shared" si="1"/>
        <v>2.9999999999999997E-4</v>
      </c>
      <c r="L26" s="356">
        <v>0</v>
      </c>
      <c r="M26" s="355">
        <f t="shared" si="2"/>
        <v>0</v>
      </c>
      <c r="N26" s="357">
        <v>20</v>
      </c>
      <c r="O26" s="358">
        <v>32</v>
      </c>
      <c r="P26" s="359" t="s">
        <v>139</v>
      </c>
    </row>
    <row r="27" spans="1:19" s="347" customFormat="1" ht="22.5" customHeight="1">
      <c r="A27" s="340">
        <v>10</v>
      </c>
      <c r="B27" s="340" t="s">
        <v>161</v>
      </c>
      <c r="C27" s="340" t="s">
        <v>1631</v>
      </c>
      <c r="D27" s="341" t="s">
        <v>1641</v>
      </c>
      <c r="E27" s="342" t="s">
        <v>1642</v>
      </c>
      <c r="F27" s="340" t="s">
        <v>1056</v>
      </c>
      <c r="G27" s="343">
        <v>1</v>
      </c>
      <c r="H27" s="343"/>
      <c r="I27" s="343">
        <f t="shared" si="0"/>
        <v>0</v>
      </c>
      <c r="J27" s="344">
        <v>6.3299999999999997E-3</v>
      </c>
      <c r="K27" s="343">
        <f t="shared" si="1"/>
        <v>6.3299999999999997E-3</v>
      </c>
      <c r="L27" s="344">
        <v>0</v>
      </c>
      <c r="M27" s="343">
        <f t="shared" si="2"/>
        <v>0</v>
      </c>
      <c r="N27" s="345">
        <v>20</v>
      </c>
      <c r="O27" s="346">
        <v>16</v>
      </c>
      <c r="P27" s="347" t="s">
        <v>139</v>
      </c>
    </row>
    <row r="28" spans="1:19" s="359" customFormat="1" ht="11.25" customHeight="1">
      <c r="A28" s="352">
        <v>11</v>
      </c>
      <c r="B28" s="352" t="s">
        <v>398</v>
      </c>
      <c r="C28" s="352" t="s">
        <v>822</v>
      </c>
      <c r="D28" s="353" t="s">
        <v>1643</v>
      </c>
      <c r="E28" s="354" t="s">
        <v>1644</v>
      </c>
      <c r="F28" s="352" t="s">
        <v>312</v>
      </c>
      <c r="G28" s="355">
        <v>1</v>
      </c>
      <c r="H28" s="355"/>
      <c r="I28" s="355">
        <f t="shared" si="0"/>
        <v>0</v>
      </c>
      <c r="J28" s="356">
        <v>2.8E-3</v>
      </c>
      <c r="K28" s="355">
        <f t="shared" si="1"/>
        <v>2.8E-3</v>
      </c>
      <c r="L28" s="356">
        <v>0</v>
      </c>
      <c r="M28" s="355">
        <f t="shared" si="2"/>
        <v>0</v>
      </c>
      <c r="N28" s="357">
        <v>20</v>
      </c>
      <c r="O28" s="358">
        <v>32</v>
      </c>
      <c r="P28" s="359" t="s">
        <v>139</v>
      </c>
    </row>
    <row r="29" spans="1:19" s="359" customFormat="1" ht="11.25" customHeight="1">
      <c r="A29" s="352">
        <v>12</v>
      </c>
      <c r="B29" s="352" t="s">
        <v>398</v>
      </c>
      <c r="C29" s="352" t="s">
        <v>822</v>
      </c>
      <c r="D29" s="353" t="s">
        <v>1645</v>
      </c>
      <c r="E29" s="354" t="s">
        <v>1646</v>
      </c>
      <c r="F29" s="352" t="s">
        <v>312</v>
      </c>
      <c r="G29" s="355">
        <v>1</v>
      </c>
      <c r="H29" s="355"/>
      <c r="I29" s="355">
        <f t="shared" si="0"/>
        <v>0</v>
      </c>
      <c r="J29" s="356">
        <v>5.1000000000000004E-4</v>
      </c>
      <c r="K29" s="355">
        <f t="shared" si="1"/>
        <v>5.1000000000000004E-4</v>
      </c>
      <c r="L29" s="356">
        <v>0</v>
      </c>
      <c r="M29" s="355">
        <f t="shared" si="2"/>
        <v>0</v>
      </c>
      <c r="N29" s="357">
        <v>20</v>
      </c>
      <c r="O29" s="358">
        <v>32</v>
      </c>
      <c r="P29" s="359" t="s">
        <v>139</v>
      </c>
    </row>
    <row r="30" spans="1:19" s="359" customFormat="1" ht="11.25" customHeight="1">
      <c r="A30" s="352">
        <v>13</v>
      </c>
      <c r="B30" s="352" t="s">
        <v>398</v>
      </c>
      <c r="C30" s="352" t="s">
        <v>822</v>
      </c>
      <c r="D30" s="353" t="s">
        <v>1647</v>
      </c>
      <c r="E30" s="354" t="s">
        <v>1648</v>
      </c>
      <c r="F30" s="352" t="s">
        <v>312</v>
      </c>
      <c r="G30" s="355">
        <v>1</v>
      </c>
      <c r="H30" s="355"/>
      <c r="I30" s="355">
        <f t="shared" si="0"/>
        <v>0</v>
      </c>
      <c r="J30" s="356">
        <v>4.6200000000000001E-4</v>
      </c>
      <c r="K30" s="355">
        <f t="shared" si="1"/>
        <v>4.6200000000000001E-4</v>
      </c>
      <c r="L30" s="356">
        <v>0</v>
      </c>
      <c r="M30" s="355">
        <f t="shared" si="2"/>
        <v>0</v>
      </c>
      <c r="N30" s="357">
        <v>20</v>
      </c>
      <c r="O30" s="358">
        <v>32</v>
      </c>
      <c r="P30" s="359" t="s">
        <v>139</v>
      </c>
    </row>
    <row r="31" spans="1:19" s="359" customFormat="1" ht="11.25" customHeight="1">
      <c r="A31" s="352">
        <v>14</v>
      </c>
      <c r="B31" s="352" t="s">
        <v>398</v>
      </c>
      <c r="C31" s="352" t="s">
        <v>822</v>
      </c>
      <c r="D31" s="353" t="s">
        <v>1649</v>
      </c>
      <c r="E31" s="354" t="s">
        <v>1650</v>
      </c>
      <c r="F31" s="352" t="s">
        <v>312</v>
      </c>
      <c r="G31" s="355">
        <v>1</v>
      </c>
      <c r="H31" s="355"/>
      <c r="I31" s="355">
        <f t="shared" si="0"/>
        <v>0</v>
      </c>
      <c r="J31" s="356">
        <v>1.4300000000000001E-3</v>
      </c>
      <c r="K31" s="355">
        <f t="shared" si="1"/>
        <v>1.4300000000000001E-3</v>
      </c>
      <c r="L31" s="356">
        <v>0</v>
      </c>
      <c r="M31" s="355">
        <f t="shared" si="2"/>
        <v>0</v>
      </c>
      <c r="N31" s="357">
        <v>20</v>
      </c>
      <c r="O31" s="358">
        <v>32</v>
      </c>
      <c r="P31" s="359" t="s">
        <v>139</v>
      </c>
    </row>
    <row r="32" spans="1:19" s="359" customFormat="1" ht="11.25" customHeight="1">
      <c r="A32" s="352">
        <v>15</v>
      </c>
      <c r="B32" s="352" t="s">
        <v>398</v>
      </c>
      <c r="C32" s="352" t="s">
        <v>822</v>
      </c>
      <c r="D32" s="353" t="s">
        <v>1651</v>
      </c>
      <c r="E32" s="354" t="s">
        <v>1652</v>
      </c>
      <c r="F32" s="352" t="s">
        <v>312</v>
      </c>
      <c r="G32" s="355">
        <v>1</v>
      </c>
      <c r="H32" s="355"/>
      <c r="I32" s="355">
        <f t="shared" si="0"/>
        <v>0</v>
      </c>
      <c r="J32" s="356">
        <v>7.6999999999999996E-4</v>
      </c>
      <c r="K32" s="355">
        <f t="shared" si="1"/>
        <v>7.6999999999999996E-4</v>
      </c>
      <c r="L32" s="356">
        <v>0</v>
      </c>
      <c r="M32" s="355">
        <f t="shared" si="2"/>
        <v>0</v>
      </c>
      <c r="N32" s="357">
        <v>20</v>
      </c>
      <c r="O32" s="358">
        <v>32</v>
      </c>
      <c r="P32" s="359" t="s">
        <v>139</v>
      </c>
    </row>
    <row r="33" spans="1:16" s="359" customFormat="1" ht="11.25" customHeight="1">
      <c r="A33" s="352">
        <v>16</v>
      </c>
      <c r="B33" s="352" t="s">
        <v>398</v>
      </c>
      <c r="C33" s="352" t="s">
        <v>822</v>
      </c>
      <c r="D33" s="353" t="s">
        <v>1653</v>
      </c>
      <c r="E33" s="354" t="s">
        <v>1654</v>
      </c>
      <c r="F33" s="352" t="s">
        <v>312</v>
      </c>
      <c r="G33" s="355">
        <v>1</v>
      </c>
      <c r="H33" s="355"/>
      <c r="I33" s="355">
        <f t="shared" si="0"/>
        <v>0</v>
      </c>
      <c r="J33" s="356">
        <v>1.4300000000000001E-3</v>
      </c>
      <c r="K33" s="355">
        <f t="shared" si="1"/>
        <v>1.4300000000000001E-3</v>
      </c>
      <c r="L33" s="356">
        <v>0</v>
      </c>
      <c r="M33" s="355">
        <f t="shared" si="2"/>
        <v>0</v>
      </c>
      <c r="N33" s="357">
        <v>20</v>
      </c>
      <c r="O33" s="358">
        <v>32</v>
      </c>
      <c r="P33" s="359" t="s">
        <v>139</v>
      </c>
    </row>
    <row r="34" spans="1:16" s="359" customFormat="1" ht="11.25" customHeight="1">
      <c r="A34" s="352">
        <v>17</v>
      </c>
      <c r="B34" s="352" t="s">
        <v>398</v>
      </c>
      <c r="C34" s="352" t="s">
        <v>822</v>
      </c>
      <c r="D34" s="353" t="s">
        <v>1655</v>
      </c>
      <c r="E34" s="354" t="s">
        <v>1656</v>
      </c>
      <c r="F34" s="352" t="s">
        <v>1657</v>
      </c>
      <c r="G34" s="355">
        <v>1</v>
      </c>
      <c r="H34" s="355"/>
      <c r="I34" s="355">
        <f t="shared" si="0"/>
        <v>0</v>
      </c>
      <c r="J34" s="356">
        <v>1.3200000000000001E-4</v>
      </c>
      <c r="K34" s="355">
        <f t="shared" si="1"/>
        <v>1.3200000000000001E-4</v>
      </c>
      <c r="L34" s="356">
        <v>0</v>
      </c>
      <c r="M34" s="355">
        <f t="shared" si="2"/>
        <v>0</v>
      </c>
      <c r="N34" s="357">
        <v>20</v>
      </c>
      <c r="O34" s="358">
        <v>32</v>
      </c>
      <c r="P34" s="359" t="s">
        <v>139</v>
      </c>
    </row>
    <row r="35" spans="1:16" s="359" customFormat="1" ht="11.25" customHeight="1">
      <c r="A35" s="352">
        <v>18</v>
      </c>
      <c r="B35" s="352" t="s">
        <v>398</v>
      </c>
      <c r="C35" s="352" t="s">
        <v>822</v>
      </c>
      <c r="D35" s="353" t="s">
        <v>1658</v>
      </c>
      <c r="E35" s="354" t="s">
        <v>1659</v>
      </c>
      <c r="F35" s="352" t="s">
        <v>312</v>
      </c>
      <c r="G35" s="355">
        <v>1</v>
      </c>
      <c r="H35" s="355"/>
      <c r="I35" s="355">
        <f t="shared" si="0"/>
        <v>0</v>
      </c>
      <c r="J35" s="356">
        <v>3.3E-4</v>
      </c>
      <c r="K35" s="355">
        <f t="shared" si="1"/>
        <v>3.3E-4</v>
      </c>
      <c r="L35" s="356">
        <v>0</v>
      </c>
      <c r="M35" s="355">
        <f t="shared" si="2"/>
        <v>0</v>
      </c>
      <c r="N35" s="357">
        <v>20</v>
      </c>
      <c r="O35" s="358">
        <v>32</v>
      </c>
      <c r="P35" s="359" t="s">
        <v>139</v>
      </c>
    </row>
    <row r="36" spans="1:16" s="359" customFormat="1" ht="11.25" customHeight="1">
      <c r="A36" s="352">
        <v>19</v>
      </c>
      <c r="B36" s="352" t="s">
        <v>398</v>
      </c>
      <c r="C36" s="352" t="s">
        <v>822</v>
      </c>
      <c r="D36" s="353" t="s">
        <v>1660</v>
      </c>
      <c r="E36" s="354" t="s">
        <v>1661</v>
      </c>
      <c r="F36" s="352" t="s">
        <v>312</v>
      </c>
      <c r="G36" s="355">
        <v>2</v>
      </c>
      <c r="H36" s="355"/>
      <c r="I36" s="355">
        <f t="shared" si="0"/>
        <v>0</v>
      </c>
      <c r="J36" s="356">
        <v>3.8499999999999998E-4</v>
      </c>
      <c r="K36" s="355">
        <f t="shared" si="1"/>
        <v>7.6999999999999996E-4</v>
      </c>
      <c r="L36" s="356">
        <v>0</v>
      </c>
      <c r="M36" s="355">
        <f t="shared" si="2"/>
        <v>0</v>
      </c>
      <c r="N36" s="357">
        <v>20</v>
      </c>
      <c r="O36" s="358">
        <v>32</v>
      </c>
      <c r="P36" s="359" t="s">
        <v>139</v>
      </c>
    </row>
    <row r="37" spans="1:16" s="359" customFormat="1" ht="11.25" customHeight="1">
      <c r="A37" s="352">
        <v>20</v>
      </c>
      <c r="B37" s="352" t="s">
        <v>398</v>
      </c>
      <c r="C37" s="352" t="s">
        <v>822</v>
      </c>
      <c r="D37" s="353" t="s">
        <v>1662</v>
      </c>
      <c r="E37" s="354" t="s">
        <v>1663</v>
      </c>
      <c r="F37" s="352" t="s">
        <v>312</v>
      </c>
      <c r="G37" s="355">
        <v>1</v>
      </c>
      <c r="H37" s="355"/>
      <c r="I37" s="355">
        <f t="shared" si="0"/>
        <v>0</v>
      </c>
      <c r="J37" s="356">
        <v>2.0899999999999998E-3</v>
      </c>
      <c r="K37" s="355">
        <f t="shared" si="1"/>
        <v>2.0899999999999998E-3</v>
      </c>
      <c r="L37" s="356">
        <v>0</v>
      </c>
      <c r="M37" s="355">
        <f t="shared" si="2"/>
        <v>0</v>
      </c>
      <c r="N37" s="357">
        <v>20</v>
      </c>
      <c r="O37" s="358">
        <v>32</v>
      </c>
      <c r="P37" s="359" t="s">
        <v>139</v>
      </c>
    </row>
    <row r="38" spans="1:16" s="347" customFormat="1" ht="11.25" customHeight="1">
      <c r="A38" s="340">
        <v>21</v>
      </c>
      <c r="B38" s="340" t="s">
        <v>161</v>
      </c>
      <c r="C38" s="340" t="s">
        <v>1631</v>
      </c>
      <c r="D38" s="341" t="s">
        <v>1664</v>
      </c>
      <c r="E38" s="342" t="s">
        <v>1665</v>
      </c>
      <c r="F38" s="340" t="s">
        <v>414</v>
      </c>
      <c r="G38" s="343">
        <v>41.222000000000001</v>
      </c>
      <c r="H38" s="343"/>
      <c r="I38" s="343">
        <f t="shared" si="0"/>
        <v>0</v>
      </c>
      <c r="J38" s="344">
        <v>0</v>
      </c>
      <c r="K38" s="343">
        <f t="shared" si="1"/>
        <v>0</v>
      </c>
      <c r="L38" s="344">
        <v>0</v>
      </c>
      <c r="M38" s="343">
        <f t="shared" si="2"/>
        <v>0</v>
      </c>
      <c r="N38" s="345">
        <v>20</v>
      </c>
      <c r="O38" s="346">
        <v>16</v>
      </c>
      <c r="P38" s="347" t="s">
        <v>139</v>
      </c>
    </row>
    <row r="39" spans="1:16" s="337" customFormat="1" ht="11.25" customHeight="1">
      <c r="B39" s="338" t="s">
        <v>77</v>
      </c>
      <c r="D39" s="337" t="s">
        <v>1666</v>
      </c>
      <c r="E39" s="337" t="s">
        <v>1667</v>
      </c>
      <c r="I39" s="339">
        <f>SUM(I40:I46)</f>
        <v>0</v>
      </c>
      <c r="K39" s="339">
        <f>SUM(K40:K46)</f>
        <v>8.653000000000001E-2</v>
      </c>
      <c r="M39" s="339">
        <f>SUM(M40:M46)</f>
        <v>0</v>
      </c>
      <c r="P39" s="337" t="s">
        <v>86</v>
      </c>
    </row>
    <row r="40" spans="1:16" s="347" customFormat="1" ht="22.5" customHeight="1">
      <c r="A40" s="340">
        <v>22</v>
      </c>
      <c r="B40" s="340" t="s">
        <v>161</v>
      </c>
      <c r="C40" s="340" t="s">
        <v>1631</v>
      </c>
      <c r="D40" s="341" t="s">
        <v>1668</v>
      </c>
      <c r="E40" s="342" t="s">
        <v>1669</v>
      </c>
      <c r="F40" s="340" t="s">
        <v>312</v>
      </c>
      <c r="G40" s="343">
        <v>1</v>
      </c>
      <c r="H40" s="343"/>
      <c r="I40" s="343">
        <f t="shared" ref="I40:I46" si="3">ROUND(G40*H40,3)</f>
        <v>0</v>
      </c>
      <c r="J40" s="344">
        <v>0</v>
      </c>
      <c r="K40" s="343">
        <f t="shared" ref="K40:K46" si="4">G40*J40</f>
        <v>0</v>
      </c>
      <c r="L40" s="344">
        <v>0</v>
      </c>
      <c r="M40" s="343">
        <f t="shared" ref="M40:M46" si="5">G40*L40</f>
        <v>0</v>
      </c>
      <c r="N40" s="345">
        <v>20</v>
      </c>
      <c r="O40" s="346">
        <v>16</v>
      </c>
      <c r="P40" s="347" t="s">
        <v>139</v>
      </c>
    </row>
    <row r="41" spans="1:16" s="359" customFormat="1" ht="22.5" customHeight="1">
      <c r="A41" s="352">
        <v>23</v>
      </c>
      <c r="B41" s="352" t="s">
        <v>398</v>
      </c>
      <c r="C41" s="352" t="s">
        <v>822</v>
      </c>
      <c r="D41" s="353" t="s">
        <v>1670</v>
      </c>
      <c r="E41" s="354" t="s">
        <v>1671</v>
      </c>
      <c r="F41" s="352" t="s">
        <v>312</v>
      </c>
      <c r="G41" s="355">
        <v>1</v>
      </c>
      <c r="H41" s="355"/>
      <c r="I41" s="355">
        <f t="shared" si="3"/>
        <v>0</v>
      </c>
      <c r="J41" s="356">
        <v>7.4999999999999997E-2</v>
      </c>
      <c r="K41" s="355">
        <f t="shared" si="4"/>
        <v>7.4999999999999997E-2</v>
      </c>
      <c r="L41" s="356">
        <v>0</v>
      </c>
      <c r="M41" s="355">
        <f t="shared" si="5"/>
        <v>0</v>
      </c>
      <c r="N41" s="357">
        <v>20</v>
      </c>
      <c r="O41" s="358">
        <v>32</v>
      </c>
      <c r="P41" s="359" t="s">
        <v>139</v>
      </c>
    </row>
    <row r="42" spans="1:16" s="359" customFormat="1" ht="11.25" customHeight="1">
      <c r="A42" s="352">
        <v>24</v>
      </c>
      <c r="B42" s="352" t="s">
        <v>398</v>
      </c>
      <c r="C42" s="352" t="s">
        <v>822</v>
      </c>
      <c r="D42" s="353" t="s">
        <v>1672</v>
      </c>
      <c r="E42" s="354" t="s">
        <v>1673</v>
      </c>
      <c r="F42" s="352" t="s">
        <v>312</v>
      </c>
      <c r="G42" s="355">
        <v>1</v>
      </c>
      <c r="H42" s="355"/>
      <c r="I42" s="355">
        <f t="shared" si="3"/>
        <v>0</v>
      </c>
      <c r="J42" s="356">
        <v>5.0000000000000001E-3</v>
      </c>
      <c r="K42" s="355">
        <f t="shared" si="4"/>
        <v>5.0000000000000001E-3</v>
      </c>
      <c r="L42" s="356">
        <v>0</v>
      </c>
      <c r="M42" s="355">
        <f t="shared" si="5"/>
        <v>0</v>
      </c>
      <c r="N42" s="357">
        <v>20</v>
      </c>
      <c r="O42" s="358">
        <v>32</v>
      </c>
      <c r="P42" s="359" t="s">
        <v>139</v>
      </c>
    </row>
    <row r="43" spans="1:16" s="347" customFormat="1" ht="22.5" customHeight="1">
      <c r="A43" s="340">
        <v>25</v>
      </c>
      <c r="B43" s="340" t="s">
        <v>161</v>
      </c>
      <c r="C43" s="340" t="s">
        <v>1631</v>
      </c>
      <c r="D43" s="341" t="s">
        <v>1674</v>
      </c>
      <c r="E43" s="342" t="s">
        <v>1675</v>
      </c>
      <c r="F43" s="340" t="s">
        <v>1056</v>
      </c>
      <c r="G43" s="343">
        <v>1</v>
      </c>
      <c r="H43" s="343"/>
      <c r="I43" s="343">
        <f t="shared" si="3"/>
        <v>0</v>
      </c>
      <c r="J43" s="344">
        <v>5.2199999999999998E-3</v>
      </c>
      <c r="K43" s="343">
        <f t="shared" si="4"/>
        <v>5.2199999999999998E-3</v>
      </c>
      <c r="L43" s="344">
        <v>0</v>
      </c>
      <c r="M43" s="343">
        <f t="shared" si="5"/>
        <v>0</v>
      </c>
      <c r="N43" s="345">
        <v>20</v>
      </c>
      <c r="O43" s="346">
        <v>16</v>
      </c>
      <c r="P43" s="347" t="s">
        <v>139</v>
      </c>
    </row>
    <row r="44" spans="1:16" s="347" customFormat="1" ht="11.25" customHeight="1">
      <c r="A44" s="340">
        <v>26</v>
      </c>
      <c r="B44" s="340" t="s">
        <v>161</v>
      </c>
      <c r="C44" s="340" t="s">
        <v>1631</v>
      </c>
      <c r="D44" s="341" t="s">
        <v>1676</v>
      </c>
      <c r="E44" s="342" t="s">
        <v>1677</v>
      </c>
      <c r="F44" s="340" t="s">
        <v>312</v>
      </c>
      <c r="G44" s="343">
        <v>1</v>
      </c>
      <c r="H44" s="343"/>
      <c r="I44" s="343">
        <f t="shared" si="3"/>
        <v>0</v>
      </c>
      <c r="J44" s="344">
        <v>0</v>
      </c>
      <c r="K44" s="343">
        <f t="shared" si="4"/>
        <v>0</v>
      </c>
      <c r="L44" s="344">
        <v>0</v>
      </c>
      <c r="M44" s="343">
        <f t="shared" si="5"/>
        <v>0</v>
      </c>
      <c r="N44" s="345">
        <v>20</v>
      </c>
      <c r="O44" s="346">
        <v>16</v>
      </c>
      <c r="P44" s="347" t="s">
        <v>139</v>
      </c>
    </row>
    <row r="45" spans="1:16" s="359" customFormat="1" ht="11.25" customHeight="1">
      <c r="A45" s="352">
        <v>27</v>
      </c>
      <c r="B45" s="352" t="s">
        <v>398</v>
      </c>
      <c r="C45" s="352" t="s">
        <v>822</v>
      </c>
      <c r="D45" s="353" t="s">
        <v>1678</v>
      </c>
      <c r="E45" s="354" t="s">
        <v>1679</v>
      </c>
      <c r="F45" s="352" t="s">
        <v>312</v>
      </c>
      <c r="G45" s="355">
        <v>1</v>
      </c>
      <c r="H45" s="355"/>
      <c r="I45" s="355">
        <f t="shared" si="3"/>
        <v>0</v>
      </c>
      <c r="J45" s="356">
        <v>1.31E-3</v>
      </c>
      <c r="K45" s="355">
        <f t="shared" si="4"/>
        <v>1.31E-3</v>
      </c>
      <c r="L45" s="356">
        <v>0</v>
      </c>
      <c r="M45" s="355">
        <f t="shared" si="5"/>
        <v>0</v>
      </c>
      <c r="N45" s="357">
        <v>20</v>
      </c>
      <c r="O45" s="358">
        <v>32</v>
      </c>
      <c r="P45" s="359" t="s">
        <v>139</v>
      </c>
    </row>
    <row r="46" spans="1:16" s="347" customFormat="1" ht="11.25" customHeight="1">
      <c r="A46" s="340">
        <v>28</v>
      </c>
      <c r="B46" s="340" t="s">
        <v>161</v>
      </c>
      <c r="C46" s="340" t="s">
        <v>1631</v>
      </c>
      <c r="D46" s="341" t="s">
        <v>1680</v>
      </c>
      <c r="E46" s="342" t="s">
        <v>1681</v>
      </c>
      <c r="F46" s="340" t="s">
        <v>414</v>
      </c>
      <c r="G46" s="343">
        <v>11.903</v>
      </c>
      <c r="H46" s="343"/>
      <c r="I46" s="343">
        <f t="shared" si="3"/>
        <v>0</v>
      </c>
      <c r="J46" s="344">
        <v>0</v>
      </c>
      <c r="K46" s="343">
        <f t="shared" si="4"/>
        <v>0</v>
      </c>
      <c r="L46" s="344">
        <v>0</v>
      </c>
      <c r="M46" s="343">
        <f t="shared" si="5"/>
        <v>0</v>
      </c>
      <c r="N46" s="345">
        <v>20</v>
      </c>
      <c r="O46" s="346">
        <v>16</v>
      </c>
      <c r="P46" s="347" t="s">
        <v>139</v>
      </c>
    </row>
    <row r="47" spans="1:16" s="337" customFormat="1" ht="11.25" customHeight="1">
      <c r="B47" s="338" t="s">
        <v>77</v>
      </c>
      <c r="D47" s="337" t="s">
        <v>1682</v>
      </c>
      <c r="E47" s="337" t="s">
        <v>1683</v>
      </c>
      <c r="I47" s="339">
        <f>SUM(I48:I57)</f>
        <v>0</v>
      </c>
      <c r="K47" s="339">
        <f>SUM(K48:K57)</f>
        <v>0.40005000000000002</v>
      </c>
      <c r="M47" s="339">
        <f>SUM(M48:M57)</f>
        <v>0</v>
      </c>
      <c r="P47" s="337" t="s">
        <v>86</v>
      </c>
    </row>
    <row r="48" spans="1:16" s="347" customFormat="1" ht="11.25" customHeight="1">
      <c r="A48" s="340">
        <v>29</v>
      </c>
      <c r="B48" s="340" t="s">
        <v>161</v>
      </c>
      <c r="C48" s="340" t="s">
        <v>1631</v>
      </c>
      <c r="D48" s="341" t="s">
        <v>1684</v>
      </c>
      <c r="E48" s="342" t="s">
        <v>1685</v>
      </c>
      <c r="F48" s="340" t="s">
        <v>466</v>
      </c>
      <c r="G48" s="343">
        <v>550</v>
      </c>
      <c r="H48" s="343"/>
      <c r="I48" s="343">
        <f t="shared" ref="I48:I55" si="6">ROUND(G48*H48,3)</f>
        <v>0</v>
      </c>
      <c r="J48" s="344">
        <v>8.0000000000000007E-5</v>
      </c>
      <c r="K48" s="343">
        <f t="shared" ref="K48:K55" si="7">G48*J48</f>
        <v>4.4000000000000004E-2</v>
      </c>
      <c r="L48" s="344">
        <v>0</v>
      </c>
      <c r="M48" s="343">
        <f t="shared" ref="M48:M55" si="8">G48*L48</f>
        <v>0</v>
      </c>
      <c r="N48" s="345">
        <v>20</v>
      </c>
      <c r="O48" s="346">
        <v>16</v>
      </c>
      <c r="P48" s="347" t="s">
        <v>139</v>
      </c>
    </row>
    <row r="49" spans="1:19" s="347" customFormat="1" ht="11.25" customHeight="1">
      <c r="A49" s="340">
        <v>30</v>
      </c>
      <c r="B49" s="340" t="s">
        <v>161</v>
      </c>
      <c r="C49" s="340" t="s">
        <v>1631</v>
      </c>
      <c r="D49" s="341" t="s">
        <v>1686</v>
      </c>
      <c r="E49" s="342" t="s">
        <v>1687</v>
      </c>
      <c r="F49" s="340" t="s">
        <v>466</v>
      </c>
      <c r="G49" s="343">
        <v>5</v>
      </c>
      <c r="H49" s="343"/>
      <c r="I49" s="343">
        <f t="shared" si="6"/>
        <v>0</v>
      </c>
      <c r="J49" s="344">
        <v>6.9999999999999994E-5</v>
      </c>
      <c r="K49" s="343">
        <f t="shared" si="7"/>
        <v>3.4999999999999994E-4</v>
      </c>
      <c r="L49" s="344">
        <v>0</v>
      </c>
      <c r="M49" s="343">
        <f t="shared" si="8"/>
        <v>0</v>
      </c>
      <c r="N49" s="345">
        <v>20</v>
      </c>
      <c r="O49" s="346">
        <v>16</v>
      </c>
      <c r="P49" s="347" t="s">
        <v>139</v>
      </c>
    </row>
    <row r="50" spans="1:19" s="347" customFormat="1" ht="11.25" customHeight="1">
      <c r="A50" s="340">
        <v>31</v>
      </c>
      <c r="B50" s="340" t="s">
        <v>161</v>
      </c>
      <c r="C50" s="340" t="s">
        <v>1631</v>
      </c>
      <c r="D50" s="341" t="s">
        <v>1688</v>
      </c>
      <c r="E50" s="342" t="s">
        <v>1689</v>
      </c>
      <c r="F50" s="340" t="s">
        <v>466</v>
      </c>
      <c r="G50" s="343">
        <v>10</v>
      </c>
      <c r="H50" s="343"/>
      <c r="I50" s="343">
        <f t="shared" si="6"/>
        <v>0</v>
      </c>
      <c r="J50" s="344">
        <v>6.9999999999999994E-5</v>
      </c>
      <c r="K50" s="343">
        <f t="shared" si="7"/>
        <v>6.9999999999999988E-4</v>
      </c>
      <c r="L50" s="344">
        <v>0</v>
      </c>
      <c r="M50" s="343">
        <f t="shared" si="8"/>
        <v>0</v>
      </c>
      <c r="N50" s="345">
        <v>20</v>
      </c>
      <c r="O50" s="346">
        <v>16</v>
      </c>
      <c r="P50" s="347" t="s">
        <v>139</v>
      </c>
    </row>
    <row r="51" spans="1:19" s="359" customFormat="1" ht="22.5" customHeight="1">
      <c r="A51" s="352">
        <v>32</v>
      </c>
      <c r="B51" s="352" t="s">
        <v>398</v>
      </c>
      <c r="C51" s="352" t="s">
        <v>822</v>
      </c>
      <c r="D51" s="353" t="s">
        <v>1690</v>
      </c>
      <c r="E51" s="354" t="s">
        <v>1691</v>
      </c>
      <c r="F51" s="352" t="s">
        <v>466</v>
      </c>
      <c r="G51" s="355">
        <v>550</v>
      </c>
      <c r="H51" s="355"/>
      <c r="I51" s="355">
        <f t="shared" si="6"/>
        <v>0</v>
      </c>
      <c r="J51" s="356">
        <v>6.4000000000000005E-4</v>
      </c>
      <c r="K51" s="355">
        <f t="shared" si="7"/>
        <v>0.35200000000000004</v>
      </c>
      <c r="L51" s="356">
        <v>0</v>
      </c>
      <c r="M51" s="355">
        <f t="shared" si="8"/>
        <v>0</v>
      </c>
      <c r="N51" s="357">
        <v>20</v>
      </c>
      <c r="O51" s="358">
        <v>32</v>
      </c>
      <c r="P51" s="359" t="s">
        <v>139</v>
      </c>
    </row>
    <row r="52" spans="1:19" s="359" customFormat="1" ht="22.5" customHeight="1">
      <c r="A52" s="352">
        <v>33</v>
      </c>
      <c r="B52" s="352" t="s">
        <v>398</v>
      </c>
      <c r="C52" s="352" t="s">
        <v>822</v>
      </c>
      <c r="D52" s="353" t="s">
        <v>1692</v>
      </c>
      <c r="E52" s="354" t="s">
        <v>1693</v>
      </c>
      <c r="F52" s="352" t="s">
        <v>466</v>
      </c>
      <c r="G52" s="355">
        <v>5</v>
      </c>
      <c r="H52" s="355"/>
      <c r="I52" s="355">
        <f t="shared" si="6"/>
        <v>0</v>
      </c>
      <c r="J52" s="356">
        <v>0</v>
      </c>
      <c r="K52" s="355">
        <f t="shared" si="7"/>
        <v>0</v>
      </c>
      <c r="L52" s="356">
        <v>0</v>
      </c>
      <c r="M52" s="355">
        <f t="shared" si="8"/>
        <v>0</v>
      </c>
      <c r="N52" s="357">
        <v>20</v>
      </c>
      <c r="O52" s="358">
        <v>32</v>
      </c>
      <c r="P52" s="359" t="s">
        <v>139</v>
      </c>
    </row>
    <row r="53" spans="1:19" s="359" customFormat="1" ht="22.5" customHeight="1">
      <c r="A53" s="352">
        <v>34</v>
      </c>
      <c r="B53" s="352" t="s">
        <v>398</v>
      </c>
      <c r="C53" s="352" t="s">
        <v>822</v>
      </c>
      <c r="D53" s="353" t="s">
        <v>1694</v>
      </c>
      <c r="E53" s="354" t="s">
        <v>1695</v>
      </c>
      <c r="F53" s="352" t="s">
        <v>466</v>
      </c>
      <c r="G53" s="355">
        <v>10</v>
      </c>
      <c r="H53" s="355"/>
      <c r="I53" s="355">
        <f t="shared" si="6"/>
        <v>0</v>
      </c>
      <c r="J53" s="356">
        <v>0</v>
      </c>
      <c r="K53" s="355">
        <f t="shared" si="7"/>
        <v>0</v>
      </c>
      <c r="L53" s="356">
        <v>0</v>
      </c>
      <c r="M53" s="355">
        <f t="shared" si="8"/>
        <v>0</v>
      </c>
      <c r="N53" s="357">
        <v>20</v>
      </c>
      <c r="O53" s="358">
        <v>32</v>
      </c>
      <c r="P53" s="359" t="s">
        <v>139</v>
      </c>
    </row>
    <row r="54" spans="1:19" s="347" customFormat="1" ht="11.25" customHeight="1">
      <c r="A54" s="340">
        <v>35</v>
      </c>
      <c r="B54" s="340" t="s">
        <v>161</v>
      </c>
      <c r="C54" s="340" t="s">
        <v>1631</v>
      </c>
      <c r="D54" s="341" t="s">
        <v>1696</v>
      </c>
      <c r="E54" s="342" t="s">
        <v>1697</v>
      </c>
      <c r="F54" s="340" t="s">
        <v>312</v>
      </c>
      <c r="G54" s="343">
        <v>100</v>
      </c>
      <c r="H54" s="343"/>
      <c r="I54" s="343">
        <f t="shared" si="6"/>
        <v>0</v>
      </c>
      <c r="J54" s="344">
        <v>3.0000000000000001E-5</v>
      </c>
      <c r="K54" s="343">
        <f t="shared" si="7"/>
        <v>3.0000000000000001E-3</v>
      </c>
      <c r="L54" s="344">
        <v>0</v>
      </c>
      <c r="M54" s="343">
        <f t="shared" si="8"/>
        <v>0</v>
      </c>
      <c r="N54" s="345">
        <v>20</v>
      </c>
      <c r="O54" s="346">
        <v>16</v>
      </c>
      <c r="P54" s="347" t="s">
        <v>139</v>
      </c>
    </row>
    <row r="55" spans="1:19" s="347" customFormat="1" ht="11.25" customHeight="1">
      <c r="A55" s="340">
        <v>36</v>
      </c>
      <c r="B55" s="340" t="s">
        <v>161</v>
      </c>
      <c r="C55" s="340" t="s">
        <v>1631</v>
      </c>
      <c r="D55" s="341" t="s">
        <v>1698</v>
      </c>
      <c r="E55" s="342" t="s">
        <v>1699</v>
      </c>
      <c r="F55" s="340" t="s">
        <v>466</v>
      </c>
      <c r="G55" s="343">
        <v>565</v>
      </c>
      <c r="H55" s="343"/>
      <c r="I55" s="343">
        <f t="shared" si="6"/>
        <v>0</v>
      </c>
      <c r="J55" s="344">
        <v>0</v>
      </c>
      <c r="K55" s="343">
        <f t="shared" si="7"/>
        <v>0</v>
      </c>
      <c r="L55" s="344">
        <v>0</v>
      </c>
      <c r="M55" s="343">
        <f t="shared" si="8"/>
        <v>0</v>
      </c>
      <c r="N55" s="345">
        <v>20</v>
      </c>
      <c r="O55" s="346">
        <v>16</v>
      </c>
      <c r="P55" s="347" t="s">
        <v>139</v>
      </c>
    </row>
    <row r="56" spans="1:19" s="349" customFormat="1" ht="11.25" customHeight="1">
      <c r="A56" s="348"/>
      <c r="B56" s="348"/>
      <c r="C56" s="348"/>
      <c r="E56" s="350" t="s">
        <v>1624</v>
      </c>
      <c r="G56" s="351">
        <v>565</v>
      </c>
      <c r="P56" s="349">
        <v>2</v>
      </c>
      <c r="Q56" s="349" t="s">
        <v>78</v>
      </c>
      <c r="R56" s="349" t="s">
        <v>110</v>
      </c>
      <c r="S56" s="349" t="s">
        <v>86</v>
      </c>
    </row>
    <row r="57" spans="1:19" s="347" customFormat="1" ht="11.25" customHeight="1">
      <c r="A57" s="340">
        <v>37</v>
      </c>
      <c r="B57" s="340" t="s">
        <v>161</v>
      </c>
      <c r="C57" s="340" t="s">
        <v>1631</v>
      </c>
      <c r="D57" s="341" t="s">
        <v>1700</v>
      </c>
      <c r="E57" s="342" t="s">
        <v>1701</v>
      </c>
      <c r="F57" s="340" t="s">
        <v>414</v>
      </c>
      <c r="G57" s="343">
        <v>43.459000000000003</v>
      </c>
      <c r="H57" s="343"/>
      <c r="I57" s="343">
        <f>ROUND(G57*H57,3)</f>
        <v>0</v>
      </c>
      <c r="J57" s="344">
        <v>0</v>
      </c>
      <c r="K57" s="343">
        <f>G57*J57</f>
        <v>0</v>
      </c>
      <c r="L57" s="344">
        <v>0</v>
      </c>
      <c r="M57" s="343">
        <f>G57*L57</f>
        <v>0</v>
      </c>
      <c r="N57" s="345">
        <v>20</v>
      </c>
      <c r="O57" s="346">
        <v>16</v>
      </c>
      <c r="P57" s="347" t="s">
        <v>139</v>
      </c>
    </row>
    <row r="58" spans="1:19" s="337" customFormat="1" ht="11.25" customHeight="1">
      <c r="B58" s="338" t="s">
        <v>77</v>
      </c>
      <c r="D58" s="337" t="s">
        <v>1702</v>
      </c>
      <c r="E58" s="337" t="s">
        <v>1703</v>
      </c>
      <c r="I58" s="339">
        <f>SUM(I59:I83)</f>
        <v>0</v>
      </c>
      <c r="K58" s="339">
        <f>SUM(K59:K83)</f>
        <v>1.5944E-2</v>
      </c>
      <c r="M58" s="339">
        <f>SUM(M59:M83)</f>
        <v>0</v>
      </c>
      <c r="P58" s="337" t="s">
        <v>86</v>
      </c>
    </row>
    <row r="59" spans="1:19" s="347" customFormat="1" ht="11.25" customHeight="1">
      <c r="A59" s="340">
        <v>38</v>
      </c>
      <c r="B59" s="340" t="s">
        <v>161</v>
      </c>
      <c r="C59" s="340" t="s">
        <v>1631</v>
      </c>
      <c r="D59" s="341" t="s">
        <v>1704</v>
      </c>
      <c r="E59" s="342" t="s">
        <v>1705</v>
      </c>
      <c r="F59" s="340" t="s">
        <v>312</v>
      </c>
      <c r="G59" s="343">
        <v>1</v>
      </c>
      <c r="H59" s="343"/>
      <c r="I59" s="343">
        <f t="shared" ref="I59:I83" si="9">ROUND(G59*H59,3)</f>
        <v>0</v>
      </c>
      <c r="J59" s="344">
        <v>1.0000000000000001E-5</v>
      </c>
      <c r="K59" s="343">
        <f t="shared" ref="K59:K83" si="10">G59*J59</f>
        <v>1.0000000000000001E-5</v>
      </c>
      <c r="L59" s="344">
        <v>0</v>
      </c>
      <c r="M59" s="343">
        <f t="shared" ref="M59:M83" si="11">G59*L59</f>
        <v>0</v>
      </c>
      <c r="N59" s="345">
        <v>20</v>
      </c>
      <c r="O59" s="346">
        <v>16</v>
      </c>
      <c r="P59" s="347" t="s">
        <v>139</v>
      </c>
    </row>
    <row r="60" spans="1:19" s="359" customFormat="1" ht="11.25" customHeight="1">
      <c r="A60" s="352">
        <v>39</v>
      </c>
      <c r="B60" s="352" t="s">
        <v>398</v>
      </c>
      <c r="C60" s="352" t="s">
        <v>822</v>
      </c>
      <c r="D60" s="353" t="s">
        <v>1706</v>
      </c>
      <c r="E60" s="354" t="s">
        <v>1707</v>
      </c>
      <c r="F60" s="352" t="s">
        <v>312</v>
      </c>
      <c r="G60" s="355">
        <v>1</v>
      </c>
      <c r="H60" s="355"/>
      <c r="I60" s="355">
        <f t="shared" si="9"/>
        <v>0</v>
      </c>
      <c r="J60" s="356">
        <v>2.4000000000000001E-4</v>
      </c>
      <c r="K60" s="355">
        <f t="shared" si="10"/>
        <v>2.4000000000000001E-4</v>
      </c>
      <c r="L60" s="356">
        <v>0</v>
      </c>
      <c r="M60" s="355">
        <f t="shared" si="11"/>
        <v>0</v>
      </c>
      <c r="N60" s="357">
        <v>20</v>
      </c>
      <c r="O60" s="358">
        <v>32</v>
      </c>
      <c r="P60" s="359" t="s">
        <v>139</v>
      </c>
    </row>
    <row r="61" spans="1:19" s="347" customFormat="1" ht="11.25" customHeight="1">
      <c r="A61" s="340">
        <v>40</v>
      </c>
      <c r="B61" s="340" t="s">
        <v>161</v>
      </c>
      <c r="C61" s="340" t="s">
        <v>1631</v>
      </c>
      <c r="D61" s="341" t="s">
        <v>1708</v>
      </c>
      <c r="E61" s="342" t="s">
        <v>1709</v>
      </c>
      <c r="F61" s="340" t="s">
        <v>1056</v>
      </c>
      <c r="G61" s="343">
        <v>17</v>
      </c>
      <c r="H61" s="343"/>
      <c r="I61" s="343">
        <f t="shared" si="9"/>
        <v>0</v>
      </c>
      <c r="J61" s="344">
        <v>0</v>
      </c>
      <c r="K61" s="343">
        <f t="shared" si="10"/>
        <v>0</v>
      </c>
      <c r="L61" s="344">
        <v>0</v>
      </c>
      <c r="M61" s="343">
        <f t="shared" si="11"/>
        <v>0</v>
      </c>
      <c r="N61" s="345">
        <v>20</v>
      </c>
      <c r="O61" s="346">
        <v>16</v>
      </c>
      <c r="P61" s="347" t="s">
        <v>139</v>
      </c>
    </row>
    <row r="62" spans="1:19" s="359" customFormat="1" ht="11.25" customHeight="1">
      <c r="A62" s="352">
        <v>41</v>
      </c>
      <c r="B62" s="352" t="s">
        <v>398</v>
      </c>
      <c r="C62" s="352" t="s">
        <v>822</v>
      </c>
      <c r="D62" s="353" t="s">
        <v>1710</v>
      </c>
      <c r="E62" s="354" t="s">
        <v>1711</v>
      </c>
      <c r="F62" s="352" t="s">
        <v>312</v>
      </c>
      <c r="G62" s="355">
        <v>17</v>
      </c>
      <c r="H62" s="355"/>
      <c r="I62" s="355">
        <f t="shared" si="9"/>
        <v>0</v>
      </c>
      <c r="J62" s="356">
        <v>0</v>
      </c>
      <c r="K62" s="355">
        <f t="shared" si="10"/>
        <v>0</v>
      </c>
      <c r="L62" s="356">
        <v>0</v>
      </c>
      <c r="M62" s="355">
        <f t="shared" si="11"/>
        <v>0</v>
      </c>
      <c r="N62" s="357">
        <v>20</v>
      </c>
      <c r="O62" s="358">
        <v>32</v>
      </c>
      <c r="P62" s="359" t="s">
        <v>139</v>
      </c>
    </row>
    <row r="63" spans="1:19" s="347" customFormat="1" ht="22.5" customHeight="1">
      <c r="A63" s="340">
        <v>42</v>
      </c>
      <c r="B63" s="340" t="s">
        <v>161</v>
      </c>
      <c r="C63" s="340" t="s">
        <v>1631</v>
      </c>
      <c r="D63" s="341" t="s">
        <v>1712</v>
      </c>
      <c r="E63" s="342" t="s">
        <v>1713</v>
      </c>
      <c r="F63" s="340" t="s">
        <v>312</v>
      </c>
      <c r="G63" s="343">
        <v>17</v>
      </c>
      <c r="H63" s="343"/>
      <c r="I63" s="343">
        <f t="shared" si="9"/>
        <v>0</v>
      </c>
      <c r="J63" s="344">
        <v>3.3E-4</v>
      </c>
      <c r="K63" s="343">
        <f t="shared" si="10"/>
        <v>5.6100000000000004E-3</v>
      </c>
      <c r="L63" s="344">
        <v>0</v>
      </c>
      <c r="M63" s="343">
        <f t="shared" si="11"/>
        <v>0</v>
      </c>
      <c r="N63" s="345">
        <v>20</v>
      </c>
      <c r="O63" s="346">
        <v>16</v>
      </c>
      <c r="P63" s="347" t="s">
        <v>139</v>
      </c>
    </row>
    <row r="64" spans="1:19" s="359" customFormat="1" ht="22.5" customHeight="1">
      <c r="A64" s="352">
        <v>43</v>
      </c>
      <c r="B64" s="352" t="s">
        <v>398</v>
      </c>
      <c r="C64" s="352" t="s">
        <v>822</v>
      </c>
      <c r="D64" s="353" t="s">
        <v>1714</v>
      </c>
      <c r="E64" s="354" t="s">
        <v>1715</v>
      </c>
      <c r="F64" s="352" t="s">
        <v>312</v>
      </c>
      <c r="G64" s="355">
        <v>17</v>
      </c>
      <c r="H64" s="355"/>
      <c r="I64" s="355">
        <f t="shared" si="9"/>
        <v>0</v>
      </c>
      <c r="J64" s="356">
        <v>0</v>
      </c>
      <c r="K64" s="355">
        <f t="shared" si="10"/>
        <v>0</v>
      </c>
      <c r="L64" s="356">
        <v>0</v>
      </c>
      <c r="M64" s="355">
        <f t="shared" si="11"/>
        <v>0</v>
      </c>
      <c r="N64" s="357">
        <v>20</v>
      </c>
      <c r="O64" s="358">
        <v>32</v>
      </c>
      <c r="P64" s="359" t="s">
        <v>139</v>
      </c>
    </row>
    <row r="65" spans="1:16" s="347" customFormat="1" ht="11.25" customHeight="1">
      <c r="A65" s="340">
        <v>44</v>
      </c>
      <c r="B65" s="340" t="s">
        <v>161</v>
      </c>
      <c r="C65" s="340" t="s">
        <v>1631</v>
      </c>
      <c r="D65" s="341" t="s">
        <v>1716</v>
      </c>
      <c r="E65" s="342" t="s">
        <v>1717</v>
      </c>
      <c r="F65" s="340" t="s">
        <v>312</v>
      </c>
      <c r="G65" s="343">
        <v>2</v>
      </c>
      <c r="H65" s="343"/>
      <c r="I65" s="343">
        <f t="shared" si="9"/>
        <v>0</v>
      </c>
      <c r="J65" s="344">
        <v>2.0000000000000002E-5</v>
      </c>
      <c r="K65" s="343">
        <f t="shared" si="10"/>
        <v>4.0000000000000003E-5</v>
      </c>
      <c r="L65" s="344">
        <v>0</v>
      </c>
      <c r="M65" s="343">
        <f t="shared" si="11"/>
        <v>0</v>
      </c>
      <c r="N65" s="345">
        <v>20</v>
      </c>
      <c r="O65" s="346">
        <v>16</v>
      </c>
      <c r="P65" s="347" t="s">
        <v>139</v>
      </c>
    </row>
    <row r="66" spans="1:16" s="359" customFormat="1" ht="11.25" customHeight="1">
      <c r="A66" s="352">
        <v>45</v>
      </c>
      <c r="B66" s="352" t="s">
        <v>398</v>
      </c>
      <c r="C66" s="352" t="s">
        <v>822</v>
      </c>
      <c r="D66" s="353" t="s">
        <v>1718</v>
      </c>
      <c r="E66" s="354" t="s">
        <v>1719</v>
      </c>
      <c r="F66" s="352" t="s">
        <v>312</v>
      </c>
      <c r="G66" s="355">
        <v>2</v>
      </c>
      <c r="H66" s="355"/>
      <c r="I66" s="355">
        <f t="shared" si="9"/>
        <v>0</v>
      </c>
      <c r="J66" s="356">
        <v>6.4300000000000002E-4</v>
      </c>
      <c r="K66" s="355">
        <f t="shared" si="10"/>
        <v>1.286E-3</v>
      </c>
      <c r="L66" s="356">
        <v>0</v>
      </c>
      <c r="M66" s="355">
        <f t="shared" si="11"/>
        <v>0</v>
      </c>
      <c r="N66" s="357">
        <v>20</v>
      </c>
      <c r="O66" s="358">
        <v>32</v>
      </c>
      <c r="P66" s="359" t="s">
        <v>139</v>
      </c>
    </row>
    <row r="67" spans="1:16" s="347" customFormat="1" ht="11.25" customHeight="1">
      <c r="A67" s="340">
        <v>46</v>
      </c>
      <c r="B67" s="340" t="s">
        <v>161</v>
      </c>
      <c r="C67" s="340" t="s">
        <v>1631</v>
      </c>
      <c r="D67" s="341" t="s">
        <v>1720</v>
      </c>
      <c r="E67" s="342" t="s">
        <v>1721</v>
      </c>
      <c r="F67" s="340" t="s">
        <v>312</v>
      </c>
      <c r="G67" s="343">
        <v>1</v>
      </c>
      <c r="H67" s="343"/>
      <c r="I67" s="343">
        <f t="shared" si="9"/>
        <v>0</v>
      </c>
      <c r="J67" s="344">
        <v>4.0000000000000003E-5</v>
      </c>
      <c r="K67" s="343">
        <f t="shared" si="10"/>
        <v>4.0000000000000003E-5</v>
      </c>
      <c r="L67" s="344">
        <v>0</v>
      </c>
      <c r="M67" s="343">
        <f t="shared" si="11"/>
        <v>0</v>
      </c>
      <c r="N67" s="345">
        <v>20</v>
      </c>
      <c r="O67" s="346">
        <v>16</v>
      </c>
      <c r="P67" s="347" t="s">
        <v>139</v>
      </c>
    </row>
    <row r="68" spans="1:16" s="359" customFormat="1" ht="11.25" customHeight="1">
      <c r="A68" s="352">
        <v>47</v>
      </c>
      <c r="B68" s="352" t="s">
        <v>398</v>
      </c>
      <c r="C68" s="352" t="s">
        <v>822</v>
      </c>
      <c r="D68" s="353" t="s">
        <v>1722</v>
      </c>
      <c r="E68" s="354" t="s">
        <v>1723</v>
      </c>
      <c r="F68" s="352" t="s">
        <v>312</v>
      </c>
      <c r="G68" s="355">
        <v>1</v>
      </c>
      <c r="H68" s="355"/>
      <c r="I68" s="355">
        <f t="shared" si="9"/>
        <v>0</v>
      </c>
      <c r="J68" s="356">
        <v>7.2000000000000005E-4</v>
      </c>
      <c r="K68" s="355">
        <f t="shared" si="10"/>
        <v>7.2000000000000005E-4</v>
      </c>
      <c r="L68" s="356">
        <v>0</v>
      </c>
      <c r="M68" s="355">
        <f t="shared" si="11"/>
        <v>0</v>
      </c>
      <c r="N68" s="357">
        <v>20</v>
      </c>
      <c r="O68" s="358">
        <v>32</v>
      </c>
      <c r="P68" s="359" t="s">
        <v>139</v>
      </c>
    </row>
    <row r="69" spans="1:16" s="347" customFormat="1" ht="11.25" customHeight="1">
      <c r="A69" s="340">
        <v>48</v>
      </c>
      <c r="B69" s="340" t="s">
        <v>161</v>
      </c>
      <c r="C69" s="340" t="s">
        <v>1631</v>
      </c>
      <c r="D69" s="341" t="s">
        <v>1724</v>
      </c>
      <c r="E69" s="342" t="s">
        <v>1725</v>
      </c>
      <c r="F69" s="340" t="s">
        <v>312</v>
      </c>
      <c r="G69" s="343">
        <v>1</v>
      </c>
      <c r="H69" s="343"/>
      <c r="I69" s="343">
        <f t="shared" si="9"/>
        <v>0</v>
      </c>
      <c r="J69" s="344">
        <v>1.0000000000000001E-5</v>
      </c>
      <c r="K69" s="343">
        <f t="shared" si="10"/>
        <v>1.0000000000000001E-5</v>
      </c>
      <c r="L69" s="344">
        <v>0</v>
      </c>
      <c r="M69" s="343">
        <f t="shared" si="11"/>
        <v>0</v>
      </c>
      <c r="N69" s="345">
        <v>20</v>
      </c>
      <c r="O69" s="346">
        <v>16</v>
      </c>
      <c r="P69" s="347" t="s">
        <v>139</v>
      </c>
    </row>
    <row r="70" spans="1:16" s="359" customFormat="1" ht="11.25" customHeight="1">
      <c r="A70" s="352">
        <v>49</v>
      </c>
      <c r="B70" s="352" t="s">
        <v>398</v>
      </c>
      <c r="C70" s="352" t="s">
        <v>822</v>
      </c>
      <c r="D70" s="353" t="s">
        <v>1726</v>
      </c>
      <c r="E70" s="354" t="s">
        <v>1727</v>
      </c>
      <c r="F70" s="352" t="s">
        <v>312</v>
      </c>
      <c r="G70" s="355">
        <v>1</v>
      </c>
      <c r="H70" s="355"/>
      <c r="I70" s="355">
        <f t="shared" si="9"/>
        <v>0</v>
      </c>
      <c r="J70" s="356">
        <v>1.07E-4</v>
      </c>
      <c r="K70" s="355">
        <f t="shared" si="10"/>
        <v>1.07E-4</v>
      </c>
      <c r="L70" s="356">
        <v>0</v>
      </c>
      <c r="M70" s="355">
        <f t="shared" si="11"/>
        <v>0</v>
      </c>
      <c r="N70" s="357">
        <v>20</v>
      </c>
      <c r="O70" s="358">
        <v>32</v>
      </c>
      <c r="P70" s="359" t="s">
        <v>139</v>
      </c>
    </row>
    <row r="71" spans="1:16" s="347" customFormat="1" ht="22.5" customHeight="1">
      <c r="A71" s="340">
        <v>50</v>
      </c>
      <c r="B71" s="340" t="s">
        <v>161</v>
      </c>
      <c r="C71" s="340" t="s">
        <v>1631</v>
      </c>
      <c r="D71" s="341" t="s">
        <v>1728</v>
      </c>
      <c r="E71" s="342" t="s">
        <v>1729</v>
      </c>
      <c r="F71" s="340" t="s">
        <v>312</v>
      </c>
      <c r="G71" s="343">
        <v>4</v>
      </c>
      <c r="H71" s="343"/>
      <c r="I71" s="343">
        <f t="shared" si="9"/>
        <v>0</v>
      </c>
      <c r="J71" s="344">
        <v>4.8999999999999998E-4</v>
      </c>
      <c r="K71" s="343">
        <f t="shared" si="10"/>
        <v>1.9599999999999999E-3</v>
      </c>
      <c r="L71" s="344">
        <v>0</v>
      </c>
      <c r="M71" s="343">
        <f t="shared" si="11"/>
        <v>0</v>
      </c>
      <c r="N71" s="345">
        <v>20</v>
      </c>
      <c r="O71" s="346">
        <v>16</v>
      </c>
      <c r="P71" s="347" t="s">
        <v>139</v>
      </c>
    </row>
    <row r="72" spans="1:16" s="347" customFormat="1" ht="11.25" customHeight="1">
      <c r="A72" s="340">
        <v>51</v>
      </c>
      <c r="B72" s="340" t="s">
        <v>161</v>
      </c>
      <c r="C72" s="340" t="s">
        <v>1631</v>
      </c>
      <c r="D72" s="341" t="s">
        <v>1730</v>
      </c>
      <c r="E72" s="342" t="s">
        <v>1731</v>
      </c>
      <c r="F72" s="340" t="s">
        <v>312</v>
      </c>
      <c r="G72" s="343">
        <v>1</v>
      </c>
      <c r="H72" s="343"/>
      <c r="I72" s="343">
        <f t="shared" si="9"/>
        <v>0</v>
      </c>
      <c r="J72" s="344">
        <v>2.0000000000000002E-5</v>
      </c>
      <c r="K72" s="343">
        <f t="shared" si="10"/>
        <v>2.0000000000000002E-5</v>
      </c>
      <c r="L72" s="344">
        <v>0</v>
      </c>
      <c r="M72" s="343">
        <f t="shared" si="11"/>
        <v>0</v>
      </c>
      <c r="N72" s="345">
        <v>20</v>
      </c>
      <c r="O72" s="346">
        <v>16</v>
      </c>
      <c r="P72" s="347" t="s">
        <v>139</v>
      </c>
    </row>
    <row r="73" spans="1:16" s="359" customFormat="1" ht="11.25" customHeight="1">
      <c r="A73" s="352">
        <v>52</v>
      </c>
      <c r="B73" s="352" t="s">
        <v>398</v>
      </c>
      <c r="C73" s="352" t="s">
        <v>822</v>
      </c>
      <c r="D73" s="353" t="s">
        <v>1732</v>
      </c>
      <c r="E73" s="354" t="s">
        <v>1733</v>
      </c>
      <c r="F73" s="352" t="s">
        <v>312</v>
      </c>
      <c r="G73" s="355">
        <v>1</v>
      </c>
      <c r="H73" s="355"/>
      <c r="I73" s="355">
        <f t="shared" si="9"/>
        <v>0</v>
      </c>
      <c r="J73" s="356">
        <v>3.3100000000000002E-4</v>
      </c>
      <c r="K73" s="355">
        <f t="shared" si="10"/>
        <v>3.3100000000000002E-4</v>
      </c>
      <c r="L73" s="356">
        <v>0</v>
      </c>
      <c r="M73" s="355">
        <f t="shared" si="11"/>
        <v>0</v>
      </c>
      <c r="N73" s="357">
        <v>20</v>
      </c>
      <c r="O73" s="358">
        <v>32</v>
      </c>
      <c r="P73" s="359" t="s">
        <v>139</v>
      </c>
    </row>
    <row r="74" spans="1:16" s="347" customFormat="1" ht="11.25" customHeight="1">
      <c r="A74" s="340">
        <v>53</v>
      </c>
      <c r="B74" s="340" t="s">
        <v>161</v>
      </c>
      <c r="C74" s="340" t="s">
        <v>1631</v>
      </c>
      <c r="D74" s="341" t="s">
        <v>1734</v>
      </c>
      <c r="E74" s="342" t="s">
        <v>1735</v>
      </c>
      <c r="F74" s="340" t="s">
        <v>312</v>
      </c>
      <c r="G74" s="343">
        <v>2</v>
      </c>
      <c r="H74" s="343"/>
      <c r="I74" s="343">
        <f t="shared" si="9"/>
        <v>0</v>
      </c>
      <c r="J74" s="344">
        <v>4.0000000000000003E-5</v>
      </c>
      <c r="K74" s="343">
        <f t="shared" si="10"/>
        <v>8.0000000000000007E-5</v>
      </c>
      <c r="L74" s="344">
        <v>0</v>
      </c>
      <c r="M74" s="343">
        <f t="shared" si="11"/>
        <v>0</v>
      </c>
      <c r="N74" s="345">
        <v>20</v>
      </c>
      <c r="O74" s="346">
        <v>16</v>
      </c>
      <c r="P74" s="347" t="s">
        <v>139</v>
      </c>
    </row>
    <row r="75" spans="1:16" s="359" customFormat="1" ht="11.25" customHeight="1">
      <c r="A75" s="352">
        <v>54</v>
      </c>
      <c r="B75" s="352" t="s">
        <v>398</v>
      </c>
      <c r="C75" s="352" t="s">
        <v>822</v>
      </c>
      <c r="D75" s="353" t="s">
        <v>1736</v>
      </c>
      <c r="E75" s="354" t="s">
        <v>1737</v>
      </c>
      <c r="F75" s="352" t="s">
        <v>312</v>
      </c>
      <c r="G75" s="355">
        <v>2</v>
      </c>
      <c r="H75" s="355"/>
      <c r="I75" s="355">
        <f t="shared" si="9"/>
        <v>0</v>
      </c>
      <c r="J75" s="356">
        <v>4.8999999999999998E-4</v>
      </c>
      <c r="K75" s="355">
        <f t="shared" si="10"/>
        <v>9.7999999999999997E-4</v>
      </c>
      <c r="L75" s="356">
        <v>0</v>
      </c>
      <c r="M75" s="355">
        <f t="shared" si="11"/>
        <v>0</v>
      </c>
      <c r="N75" s="357">
        <v>20</v>
      </c>
      <c r="O75" s="358">
        <v>32</v>
      </c>
      <c r="P75" s="359" t="s">
        <v>139</v>
      </c>
    </row>
    <row r="76" spans="1:16" s="347" customFormat="1" ht="22.5" customHeight="1">
      <c r="A76" s="340">
        <v>55</v>
      </c>
      <c r="B76" s="340" t="s">
        <v>161</v>
      </c>
      <c r="C76" s="340" t="s">
        <v>1631</v>
      </c>
      <c r="D76" s="341" t="s">
        <v>1738</v>
      </c>
      <c r="E76" s="342" t="s">
        <v>1739</v>
      </c>
      <c r="F76" s="340" t="s">
        <v>312</v>
      </c>
      <c r="G76" s="343">
        <v>2</v>
      </c>
      <c r="H76" s="343"/>
      <c r="I76" s="343">
        <f t="shared" si="9"/>
        <v>0</v>
      </c>
      <c r="J76" s="344">
        <v>4.0000000000000003E-5</v>
      </c>
      <c r="K76" s="343">
        <f t="shared" si="10"/>
        <v>8.0000000000000007E-5</v>
      </c>
      <c r="L76" s="344">
        <v>0</v>
      </c>
      <c r="M76" s="343">
        <f t="shared" si="11"/>
        <v>0</v>
      </c>
      <c r="N76" s="345">
        <v>20</v>
      </c>
      <c r="O76" s="346">
        <v>16</v>
      </c>
      <c r="P76" s="347" t="s">
        <v>139</v>
      </c>
    </row>
    <row r="77" spans="1:16" s="359" customFormat="1" ht="11.25" customHeight="1">
      <c r="A77" s="352">
        <v>56</v>
      </c>
      <c r="B77" s="352" t="s">
        <v>398</v>
      </c>
      <c r="C77" s="352" t="s">
        <v>822</v>
      </c>
      <c r="D77" s="353" t="s">
        <v>1740</v>
      </c>
      <c r="E77" s="354" t="s">
        <v>1741</v>
      </c>
      <c r="F77" s="352" t="s">
        <v>312</v>
      </c>
      <c r="G77" s="355">
        <v>2</v>
      </c>
      <c r="H77" s="355"/>
      <c r="I77" s="355">
        <f t="shared" si="9"/>
        <v>0</v>
      </c>
      <c r="J77" s="356">
        <v>0</v>
      </c>
      <c r="K77" s="355">
        <f t="shared" si="10"/>
        <v>0</v>
      </c>
      <c r="L77" s="356">
        <v>0</v>
      </c>
      <c r="M77" s="355">
        <f t="shared" si="11"/>
        <v>0</v>
      </c>
      <c r="N77" s="357">
        <v>20</v>
      </c>
      <c r="O77" s="358">
        <v>32</v>
      </c>
      <c r="P77" s="359" t="s">
        <v>139</v>
      </c>
    </row>
    <row r="78" spans="1:16" s="347" customFormat="1" ht="22.5" customHeight="1">
      <c r="A78" s="340">
        <v>57</v>
      </c>
      <c r="B78" s="340" t="s">
        <v>161</v>
      </c>
      <c r="C78" s="340" t="s">
        <v>1631</v>
      </c>
      <c r="D78" s="341" t="s">
        <v>1742</v>
      </c>
      <c r="E78" s="342" t="s">
        <v>1743</v>
      </c>
      <c r="F78" s="340" t="s">
        <v>312</v>
      </c>
      <c r="G78" s="343">
        <v>3</v>
      </c>
      <c r="H78" s="343"/>
      <c r="I78" s="343">
        <f t="shared" si="9"/>
        <v>0</v>
      </c>
      <c r="J78" s="344">
        <v>4.0000000000000003E-5</v>
      </c>
      <c r="K78" s="343">
        <f t="shared" si="10"/>
        <v>1.2000000000000002E-4</v>
      </c>
      <c r="L78" s="344">
        <v>0</v>
      </c>
      <c r="M78" s="343">
        <f t="shared" si="11"/>
        <v>0</v>
      </c>
      <c r="N78" s="345">
        <v>20</v>
      </c>
      <c r="O78" s="346">
        <v>16</v>
      </c>
      <c r="P78" s="347" t="s">
        <v>139</v>
      </c>
    </row>
    <row r="79" spans="1:16" s="359" customFormat="1" ht="11.25" customHeight="1">
      <c r="A79" s="352">
        <v>58</v>
      </c>
      <c r="B79" s="352" t="s">
        <v>398</v>
      </c>
      <c r="C79" s="352" t="s">
        <v>822</v>
      </c>
      <c r="D79" s="353" t="s">
        <v>1744</v>
      </c>
      <c r="E79" s="354" t="s">
        <v>1745</v>
      </c>
      <c r="F79" s="352" t="s">
        <v>312</v>
      </c>
      <c r="G79" s="355">
        <v>3</v>
      </c>
      <c r="H79" s="355"/>
      <c r="I79" s="355">
        <f t="shared" si="9"/>
        <v>0</v>
      </c>
      <c r="J79" s="356">
        <v>0</v>
      </c>
      <c r="K79" s="355">
        <f t="shared" si="10"/>
        <v>0</v>
      </c>
      <c r="L79" s="356">
        <v>0</v>
      </c>
      <c r="M79" s="355">
        <f t="shared" si="11"/>
        <v>0</v>
      </c>
      <c r="N79" s="357">
        <v>20</v>
      </c>
      <c r="O79" s="358">
        <v>32</v>
      </c>
      <c r="P79" s="359" t="s">
        <v>139</v>
      </c>
    </row>
    <row r="80" spans="1:16" s="347" customFormat="1" ht="11.25" customHeight="1">
      <c r="A80" s="340">
        <v>59</v>
      </c>
      <c r="B80" s="340" t="s">
        <v>161</v>
      </c>
      <c r="C80" s="340" t="s">
        <v>1631</v>
      </c>
      <c r="D80" s="341" t="s">
        <v>1746</v>
      </c>
      <c r="E80" s="342" t="s">
        <v>1747</v>
      </c>
      <c r="F80" s="340" t="s">
        <v>312</v>
      </c>
      <c r="G80" s="343">
        <v>2</v>
      </c>
      <c r="H80" s="343"/>
      <c r="I80" s="343">
        <f t="shared" si="9"/>
        <v>0</v>
      </c>
      <c r="J80" s="344">
        <v>6.6E-4</v>
      </c>
      <c r="K80" s="343">
        <f t="shared" si="10"/>
        <v>1.32E-3</v>
      </c>
      <c r="L80" s="344">
        <v>0</v>
      </c>
      <c r="M80" s="343">
        <f t="shared" si="11"/>
        <v>0</v>
      </c>
      <c r="N80" s="345">
        <v>20</v>
      </c>
      <c r="O80" s="346">
        <v>16</v>
      </c>
      <c r="P80" s="347" t="s">
        <v>139</v>
      </c>
    </row>
    <row r="81" spans="1:19" s="347" customFormat="1" ht="11.25" customHeight="1">
      <c r="A81" s="340">
        <v>60</v>
      </c>
      <c r="B81" s="340" t="s">
        <v>161</v>
      </c>
      <c r="C81" s="340" t="s">
        <v>1631</v>
      </c>
      <c r="D81" s="341" t="s">
        <v>1748</v>
      </c>
      <c r="E81" s="342" t="s">
        <v>1749</v>
      </c>
      <c r="F81" s="340" t="s">
        <v>312</v>
      </c>
      <c r="G81" s="343">
        <v>1</v>
      </c>
      <c r="H81" s="343"/>
      <c r="I81" s="343">
        <f t="shared" si="9"/>
        <v>0</v>
      </c>
      <c r="J81" s="344">
        <v>2.5899999999999999E-3</v>
      </c>
      <c r="K81" s="343">
        <f t="shared" si="10"/>
        <v>2.5899999999999999E-3</v>
      </c>
      <c r="L81" s="344">
        <v>0</v>
      </c>
      <c r="M81" s="343">
        <f t="shared" si="11"/>
        <v>0</v>
      </c>
      <c r="N81" s="345">
        <v>20</v>
      </c>
      <c r="O81" s="346">
        <v>16</v>
      </c>
      <c r="P81" s="347" t="s">
        <v>139</v>
      </c>
    </row>
    <row r="82" spans="1:19" s="359" customFormat="1" ht="11.25" customHeight="1">
      <c r="A82" s="352">
        <v>61</v>
      </c>
      <c r="B82" s="352" t="s">
        <v>398</v>
      </c>
      <c r="C82" s="352" t="s">
        <v>822</v>
      </c>
      <c r="D82" s="353" t="s">
        <v>1750</v>
      </c>
      <c r="E82" s="354" t="s">
        <v>1751</v>
      </c>
      <c r="F82" s="352" t="s">
        <v>312</v>
      </c>
      <c r="G82" s="355">
        <v>1</v>
      </c>
      <c r="H82" s="355"/>
      <c r="I82" s="355">
        <f t="shared" si="9"/>
        <v>0</v>
      </c>
      <c r="J82" s="356">
        <v>4.0000000000000002E-4</v>
      </c>
      <c r="K82" s="355">
        <f t="shared" si="10"/>
        <v>4.0000000000000002E-4</v>
      </c>
      <c r="L82" s="356">
        <v>0</v>
      </c>
      <c r="M82" s="355">
        <f t="shared" si="11"/>
        <v>0</v>
      </c>
      <c r="N82" s="357">
        <v>20</v>
      </c>
      <c r="O82" s="358">
        <v>32</v>
      </c>
      <c r="P82" s="359" t="s">
        <v>139</v>
      </c>
    </row>
    <row r="83" spans="1:19" s="347" customFormat="1" ht="11.25" customHeight="1">
      <c r="A83" s="340">
        <v>62</v>
      </c>
      <c r="B83" s="340" t="s">
        <v>161</v>
      </c>
      <c r="C83" s="340" t="s">
        <v>1631</v>
      </c>
      <c r="D83" s="341" t="s">
        <v>1752</v>
      </c>
      <c r="E83" s="342" t="s">
        <v>1753</v>
      </c>
      <c r="F83" s="340" t="s">
        <v>414</v>
      </c>
      <c r="G83" s="343">
        <v>12.337</v>
      </c>
      <c r="H83" s="343"/>
      <c r="I83" s="343">
        <f t="shared" si="9"/>
        <v>0</v>
      </c>
      <c r="J83" s="344">
        <v>0</v>
      </c>
      <c r="K83" s="343">
        <f t="shared" si="10"/>
        <v>0</v>
      </c>
      <c r="L83" s="344">
        <v>0</v>
      </c>
      <c r="M83" s="343">
        <f t="shared" si="11"/>
        <v>0</v>
      </c>
      <c r="N83" s="345">
        <v>20</v>
      </c>
      <c r="O83" s="346">
        <v>16</v>
      </c>
      <c r="P83" s="347" t="s">
        <v>139</v>
      </c>
    </row>
    <row r="84" spans="1:19" s="337" customFormat="1" ht="11.25" customHeight="1">
      <c r="B84" s="338" t="s">
        <v>77</v>
      </c>
      <c r="D84" s="337" t="s">
        <v>1754</v>
      </c>
      <c r="E84" s="337" t="s">
        <v>1755</v>
      </c>
      <c r="I84" s="339">
        <f>SUM(I85:I113)</f>
        <v>0</v>
      </c>
      <c r="K84" s="339">
        <f>SUM(K85:K113)</f>
        <v>1.7481679999999999</v>
      </c>
      <c r="M84" s="339">
        <f>SUM(M85:M113)</f>
        <v>0</v>
      </c>
      <c r="P84" s="337" t="s">
        <v>86</v>
      </c>
    </row>
    <row r="85" spans="1:19" s="347" customFormat="1" ht="22.5" customHeight="1">
      <c r="A85" s="340">
        <v>63</v>
      </c>
      <c r="B85" s="340" t="s">
        <v>161</v>
      </c>
      <c r="C85" s="340" t="s">
        <v>1631</v>
      </c>
      <c r="D85" s="341" t="s">
        <v>1756</v>
      </c>
      <c r="E85" s="342" t="s">
        <v>1757</v>
      </c>
      <c r="F85" s="340" t="s">
        <v>312</v>
      </c>
      <c r="G85" s="343">
        <v>6</v>
      </c>
      <c r="H85" s="343"/>
      <c r="I85" s="343">
        <f>ROUND(G85*H85,3)</f>
        <v>0</v>
      </c>
      <c r="J85" s="344">
        <v>2.0000000000000002E-5</v>
      </c>
      <c r="K85" s="343">
        <f>G85*J85</f>
        <v>1.2000000000000002E-4</v>
      </c>
      <c r="L85" s="344">
        <v>0</v>
      </c>
      <c r="M85" s="343">
        <f>G85*L85</f>
        <v>0</v>
      </c>
      <c r="N85" s="345">
        <v>20</v>
      </c>
      <c r="O85" s="346">
        <v>16</v>
      </c>
      <c r="P85" s="347" t="s">
        <v>139</v>
      </c>
    </row>
    <row r="86" spans="1:19" s="349" customFormat="1" ht="11.25" customHeight="1">
      <c r="A86" s="348"/>
      <c r="B86" s="348"/>
      <c r="C86" s="348"/>
      <c r="E86" s="350" t="s">
        <v>1758</v>
      </c>
      <c r="G86" s="351">
        <v>6</v>
      </c>
      <c r="P86" s="349">
        <v>2</v>
      </c>
      <c r="Q86" s="349" t="s">
        <v>78</v>
      </c>
      <c r="R86" s="349" t="s">
        <v>110</v>
      </c>
      <c r="S86" s="349" t="s">
        <v>86</v>
      </c>
    </row>
    <row r="87" spans="1:19" s="359" customFormat="1" ht="22.5" customHeight="1">
      <c r="A87" s="352">
        <v>64</v>
      </c>
      <c r="B87" s="352" t="s">
        <v>398</v>
      </c>
      <c r="C87" s="352" t="s">
        <v>822</v>
      </c>
      <c r="D87" s="353" t="s">
        <v>1759</v>
      </c>
      <c r="E87" s="354" t="s">
        <v>1760</v>
      </c>
      <c r="F87" s="352" t="s">
        <v>312</v>
      </c>
      <c r="G87" s="355">
        <v>3</v>
      </c>
      <c r="H87" s="355"/>
      <c r="I87" s="355">
        <f t="shared" ref="I87:I95" si="12">ROUND(G87*H87,3)</f>
        <v>0</v>
      </c>
      <c r="J87" s="356">
        <v>0.10278</v>
      </c>
      <c r="K87" s="355">
        <f t="shared" ref="K87:K95" si="13">G87*J87</f>
        <v>0.30834</v>
      </c>
      <c r="L87" s="356">
        <v>0</v>
      </c>
      <c r="M87" s="355">
        <f t="shared" ref="M87:M95" si="14">G87*L87</f>
        <v>0</v>
      </c>
      <c r="N87" s="357">
        <v>20</v>
      </c>
      <c r="O87" s="358">
        <v>32</v>
      </c>
      <c r="P87" s="359" t="s">
        <v>139</v>
      </c>
    </row>
    <row r="88" spans="1:19" s="359" customFormat="1" ht="22.5" customHeight="1">
      <c r="A88" s="352">
        <v>65</v>
      </c>
      <c r="B88" s="352" t="s">
        <v>398</v>
      </c>
      <c r="C88" s="352" t="s">
        <v>822</v>
      </c>
      <c r="D88" s="353" t="s">
        <v>1761</v>
      </c>
      <c r="E88" s="354" t="s">
        <v>1762</v>
      </c>
      <c r="F88" s="352" t="s">
        <v>312</v>
      </c>
      <c r="G88" s="355">
        <v>3</v>
      </c>
      <c r="H88" s="355"/>
      <c r="I88" s="355">
        <f t="shared" si="12"/>
        <v>0</v>
      </c>
      <c r="J88" s="356">
        <v>0.10278</v>
      </c>
      <c r="K88" s="355">
        <f t="shared" si="13"/>
        <v>0.30834</v>
      </c>
      <c r="L88" s="356">
        <v>0</v>
      </c>
      <c r="M88" s="355">
        <f t="shared" si="14"/>
        <v>0</v>
      </c>
      <c r="N88" s="357">
        <v>20</v>
      </c>
      <c r="O88" s="358">
        <v>32</v>
      </c>
      <c r="P88" s="359" t="s">
        <v>139</v>
      </c>
    </row>
    <row r="89" spans="1:19" s="359" customFormat="1" ht="11.25" customHeight="1">
      <c r="A89" s="352">
        <v>66</v>
      </c>
      <c r="B89" s="352" t="s">
        <v>398</v>
      </c>
      <c r="C89" s="352" t="s">
        <v>822</v>
      </c>
      <c r="D89" s="353" t="s">
        <v>1763</v>
      </c>
      <c r="E89" s="354" t="s">
        <v>1764</v>
      </c>
      <c r="F89" s="352" t="s">
        <v>312</v>
      </c>
      <c r="G89" s="355">
        <v>14</v>
      </c>
      <c r="H89" s="355"/>
      <c r="I89" s="355">
        <f t="shared" si="12"/>
        <v>0</v>
      </c>
      <c r="J89" s="356">
        <v>0</v>
      </c>
      <c r="K89" s="355">
        <f t="shared" si="13"/>
        <v>0</v>
      </c>
      <c r="L89" s="356">
        <v>0</v>
      </c>
      <c r="M89" s="355">
        <f t="shared" si="14"/>
        <v>0</v>
      </c>
      <c r="N89" s="357">
        <v>20</v>
      </c>
      <c r="O89" s="358">
        <v>32</v>
      </c>
      <c r="P89" s="359" t="s">
        <v>139</v>
      </c>
    </row>
    <row r="90" spans="1:19" s="359" customFormat="1" ht="11.25" customHeight="1">
      <c r="A90" s="352">
        <v>67</v>
      </c>
      <c r="B90" s="352" t="s">
        <v>398</v>
      </c>
      <c r="C90" s="352" t="s">
        <v>822</v>
      </c>
      <c r="D90" s="353" t="s">
        <v>1765</v>
      </c>
      <c r="E90" s="354" t="s">
        <v>1766</v>
      </c>
      <c r="F90" s="352" t="s">
        <v>312</v>
      </c>
      <c r="G90" s="355">
        <v>3</v>
      </c>
      <c r="H90" s="355"/>
      <c r="I90" s="355">
        <f t="shared" si="12"/>
        <v>0</v>
      </c>
      <c r="J90" s="356">
        <v>0</v>
      </c>
      <c r="K90" s="355">
        <f t="shared" si="13"/>
        <v>0</v>
      </c>
      <c r="L90" s="356">
        <v>0</v>
      </c>
      <c r="M90" s="355">
        <f t="shared" si="14"/>
        <v>0</v>
      </c>
      <c r="N90" s="357">
        <v>20</v>
      </c>
      <c r="O90" s="358">
        <v>32</v>
      </c>
      <c r="P90" s="359" t="s">
        <v>139</v>
      </c>
    </row>
    <row r="91" spans="1:19" s="359" customFormat="1" ht="11.25" customHeight="1">
      <c r="A91" s="352">
        <v>68</v>
      </c>
      <c r="B91" s="352" t="s">
        <v>398</v>
      </c>
      <c r="C91" s="352" t="s">
        <v>822</v>
      </c>
      <c r="D91" s="353" t="s">
        <v>1767</v>
      </c>
      <c r="E91" s="354" t="s">
        <v>1768</v>
      </c>
      <c r="F91" s="352" t="s">
        <v>312</v>
      </c>
      <c r="G91" s="355">
        <v>17</v>
      </c>
      <c r="H91" s="355"/>
      <c r="I91" s="355">
        <f t="shared" si="12"/>
        <v>0</v>
      </c>
      <c r="J91" s="356">
        <v>0</v>
      </c>
      <c r="K91" s="355">
        <f t="shared" si="13"/>
        <v>0</v>
      </c>
      <c r="L91" s="356">
        <v>0</v>
      </c>
      <c r="M91" s="355">
        <f t="shared" si="14"/>
        <v>0</v>
      </c>
      <c r="N91" s="357">
        <v>20</v>
      </c>
      <c r="O91" s="358">
        <v>32</v>
      </c>
      <c r="P91" s="359" t="s">
        <v>139</v>
      </c>
    </row>
    <row r="92" spans="1:19" s="359" customFormat="1" ht="11.25" customHeight="1">
      <c r="A92" s="352">
        <v>69</v>
      </c>
      <c r="B92" s="352" t="s">
        <v>398</v>
      </c>
      <c r="C92" s="352" t="s">
        <v>822</v>
      </c>
      <c r="D92" s="353" t="s">
        <v>1769</v>
      </c>
      <c r="E92" s="354" t="s">
        <v>1770</v>
      </c>
      <c r="F92" s="352" t="s">
        <v>312</v>
      </c>
      <c r="G92" s="355">
        <v>34</v>
      </c>
      <c r="H92" s="355"/>
      <c r="I92" s="355">
        <f t="shared" si="12"/>
        <v>0</v>
      </c>
      <c r="J92" s="356">
        <v>6.9999999999999999E-6</v>
      </c>
      <c r="K92" s="355">
        <f t="shared" si="13"/>
        <v>2.3799999999999998E-4</v>
      </c>
      <c r="L92" s="356">
        <v>0</v>
      </c>
      <c r="M92" s="355">
        <f t="shared" si="14"/>
        <v>0</v>
      </c>
      <c r="N92" s="357">
        <v>20</v>
      </c>
      <c r="O92" s="358">
        <v>32</v>
      </c>
      <c r="P92" s="359" t="s">
        <v>139</v>
      </c>
    </row>
    <row r="93" spans="1:19" s="347" customFormat="1" ht="22.5" customHeight="1">
      <c r="A93" s="340">
        <v>70</v>
      </c>
      <c r="B93" s="340" t="s">
        <v>161</v>
      </c>
      <c r="C93" s="340" t="s">
        <v>1631</v>
      </c>
      <c r="D93" s="341" t="s">
        <v>1771</v>
      </c>
      <c r="E93" s="342" t="s">
        <v>1772</v>
      </c>
      <c r="F93" s="340" t="s">
        <v>312</v>
      </c>
      <c r="G93" s="343">
        <v>3</v>
      </c>
      <c r="H93" s="343"/>
      <c r="I93" s="343">
        <f t="shared" si="12"/>
        <v>0</v>
      </c>
      <c r="J93" s="344">
        <v>2.0000000000000002E-5</v>
      </c>
      <c r="K93" s="343">
        <f t="shared" si="13"/>
        <v>6.0000000000000008E-5</v>
      </c>
      <c r="L93" s="344">
        <v>0</v>
      </c>
      <c r="M93" s="343">
        <f t="shared" si="14"/>
        <v>0</v>
      </c>
      <c r="N93" s="345">
        <v>20</v>
      </c>
      <c r="O93" s="346">
        <v>16</v>
      </c>
      <c r="P93" s="347" t="s">
        <v>139</v>
      </c>
    </row>
    <row r="94" spans="1:19" s="359" customFormat="1" ht="22.5" customHeight="1">
      <c r="A94" s="352">
        <v>71</v>
      </c>
      <c r="B94" s="352" t="s">
        <v>398</v>
      </c>
      <c r="C94" s="352" t="s">
        <v>822</v>
      </c>
      <c r="D94" s="353" t="s">
        <v>1773</v>
      </c>
      <c r="E94" s="354" t="s">
        <v>1774</v>
      </c>
      <c r="F94" s="352" t="s">
        <v>312</v>
      </c>
      <c r="G94" s="355">
        <v>3</v>
      </c>
      <c r="H94" s="355"/>
      <c r="I94" s="355">
        <f t="shared" si="12"/>
        <v>0</v>
      </c>
      <c r="J94" s="356">
        <v>0.10278</v>
      </c>
      <c r="K94" s="355">
        <f t="shared" si="13"/>
        <v>0.30834</v>
      </c>
      <c r="L94" s="356">
        <v>0</v>
      </c>
      <c r="M94" s="355">
        <f t="shared" si="14"/>
        <v>0</v>
      </c>
      <c r="N94" s="357">
        <v>20</v>
      </c>
      <c r="O94" s="358">
        <v>32</v>
      </c>
      <c r="P94" s="359" t="s">
        <v>139</v>
      </c>
    </row>
    <row r="95" spans="1:19" s="347" customFormat="1" ht="22.5" customHeight="1">
      <c r="A95" s="340">
        <v>72</v>
      </c>
      <c r="B95" s="340" t="s">
        <v>161</v>
      </c>
      <c r="C95" s="340" t="s">
        <v>1631</v>
      </c>
      <c r="D95" s="341" t="s">
        <v>1775</v>
      </c>
      <c r="E95" s="342" t="s">
        <v>1776</v>
      </c>
      <c r="F95" s="340" t="s">
        <v>312</v>
      </c>
      <c r="G95" s="343">
        <v>8</v>
      </c>
      <c r="H95" s="343"/>
      <c r="I95" s="343">
        <f t="shared" si="12"/>
        <v>0</v>
      </c>
      <c r="J95" s="344">
        <v>2.0000000000000002E-5</v>
      </c>
      <c r="K95" s="343">
        <f t="shared" si="13"/>
        <v>1.6000000000000001E-4</v>
      </c>
      <c r="L95" s="344">
        <v>0</v>
      </c>
      <c r="M95" s="343">
        <f t="shared" si="14"/>
        <v>0</v>
      </c>
      <c r="N95" s="345">
        <v>20</v>
      </c>
      <c r="O95" s="346">
        <v>16</v>
      </c>
      <c r="P95" s="347" t="s">
        <v>139</v>
      </c>
    </row>
    <row r="96" spans="1:19" s="349" customFormat="1" ht="11.25" customHeight="1">
      <c r="A96" s="348"/>
      <c r="B96" s="348"/>
      <c r="C96" s="348"/>
      <c r="E96" s="350" t="s">
        <v>1777</v>
      </c>
      <c r="G96" s="351">
        <v>8</v>
      </c>
      <c r="P96" s="349">
        <v>2</v>
      </c>
      <c r="Q96" s="349" t="s">
        <v>78</v>
      </c>
      <c r="R96" s="349" t="s">
        <v>110</v>
      </c>
      <c r="S96" s="349" t="s">
        <v>86</v>
      </c>
    </row>
    <row r="97" spans="1:19" s="359" customFormat="1" ht="22.5" customHeight="1">
      <c r="A97" s="352">
        <v>73</v>
      </c>
      <c r="B97" s="352" t="s">
        <v>398</v>
      </c>
      <c r="C97" s="352" t="s">
        <v>822</v>
      </c>
      <c r="D97" s="353" t="s">
        <v>1778</v>
      </c>
      <c r="E97" s="354" t="s">
        <v>1779</v>
      </c>
      <c r="F97" s="352" t="s">
        <v>312</v>
      </c>
      <c r="G97" s="355">
        <v>2</v>
      </c>
      <c r="H97" s="355"/>
      <c r="I97" s="355">
        <f>ROUND(G97*H97,3)</f>
        <v>0</v>
      </c>
      <c r="J97" s="356">
        <v>0.10278</v>
      </c>
      <c r="K97" s="355">
        <f>G97*J97</f>
        <v>0.20555999999999999</v>
      </c>
      <c r="L97" s="356">
        <v>0</v>
      </c>
      <c r="M97" s="355">
        <f>G97*L97</f>
        <v>0</v>
      </c>
      <c r="N97" s="357">
        <v>20</v>
      </c>
      <c r="O97" s="358">
        <v>32</v>
      </c>
      <c r="P97" s="359" t="s">
        <v>139</v>
      </c>
    </row>
    <row r="98" spans="1:19" s="359" customFormat="1" ht="22.5" customHeight="1">
      <c r="A98" s="352">
        <v>74</v>
      </c>
      <c r="B98" s="352" t="s">
        <v>398</v>
      </c>
      <c r="C98" s="352" t="s">
        <v>822</v>
      </c>
      <c r="D98" s="353" t="s">
        <v>1780</v>
      </c>
      <c r="E98" s="354" t="s">
        <v>1781</v>
      </c>
      <c r="F98" s="352" t="s">
        <v>312</v>
      </c>
      <c r="G98" s="355">
        <v>2</v>
      </c>
      <c r="H98" s="355"/>
      <c r="I98" s="355">
        <f>ROUND(G98*H98,3)</f>
        <v>0</v>
      </c>
      <c r="J98" s="356">
        <v>0.10278</v>
      </c>
      <c r="K98" s="355">
        <f>G98*J98</f>
        <v>0.20555999999999999</v>
      </c>
      <c r="L98" s="356">
        <v>0</v>
      </c>
      <c r="M98" s="355">
        <f>G98*L98</f>
        <v>0</v>
      </c>
      <c r="N98" s="357">
        <v>20</v>
      </c>
      <c r="O98" s="358">
        <v>32</v>
      </c>
      <c r="P98" s="359" t="s">
        <v>139</v>
      </c>
    </row>
    <row r="99" spans="1:19" s="359" customFormat="1" ht="22.5" customHeight="1">
      <c r="A99" s="352">
        <v>75</v>
      </c>
      <c r="B99" s="352" t="s">
        <v>398</v>
      </c>
      <c r="C99" s="352" t="s">
        <v>822</v>
      </c>
      <c r="D99" s="353" t="s">
        <v>1782</v>
      </c>
      <c r="E99" s="354" t="s">
        <v>1783</v>
      </c>
      <c r="F99" s="352" t="s">
        <v>312</v>
      </c>
      <c r="G99" s="355">
        <v>4</v>
      </c>
      <c r="H99" s="355"/>
      <c r="I99" s="355">
        <f>ROUND(G99*H99,3)</f>
        <v>0</v>
      </c>
      <c r="J99" s="356">
        <v>0.10278</v>
      </c>
      <c r="K99" s="355">
        <f>G99*J99</f>
        <v>0.41111999999999999</v>
      </c>
      <c r="L99" s="356">
        <v>0</v>
      </c>
      <c r="M99" s="355">
        <f>G99*L99</f>
        <v>0</v>
      </c>
      <c r="N99" s="357">
        <v>20</v>
      </c>
      <c r="O99" s="358">
        <v>32</v>
      </c>
      <c r="P99" s="359" t="s">
        <v>139</v>
      </c>
    </row>
    <row r="100" spans="1:19" s="347" customFormat="1" ht="22.5" customHeight="1">
      <c r="A100" s="340">
        <v>76</v>
      </c>
      <c r="B100" s="340" t="s">
        <v>161</v>
      </c>
      <c r="C100" s="340" t="s">
        <v>1631</v>
      </c>
      <c r="D100" s="341" t="s">
        <v>1784</v>
      </c>
      <c r="E100" s="342" t="s">
        <v>1785</v>
      </c>
      <c r="F100" s="340" t="s">
        <v>312</v>
      </c>
      <c r="G100" s="343">
        <v>17</v>
      </c>
      <c r="H100" s="343"/>
      <c r="I100" s="343">
        <f>ROUND(G100*H100,3)</f>
        <v>0</v>
      </c>
      <c r="J100" s="344">
        <v>0</v>
      </c>
      <c r="K100" s="343">
        <f>G100*J100</f>
        <v>0</v>
      </c>
      <c r="L100" s="344">
        <v>0</v>
      </c>
      <c r="M100" s="343">
        <f>G100*L100</f>
        <v>0</v>
      </c>
      <c r="N100" s="345">
        <v>20</v>
      </c>
      <c r="O100" s="346">
        <v>16</v>
      </c>
      <c r="P100" s="347" t="s">
        <v>139</v>
      </c>
    </row>
    <row r="101" spans="1:19" s="349" customFormat="1" ht="11.25" customHeight="1">
      <c r="A101" s="348"/>
      <c r="B101" s="348"/>
      <c r="C101" s="348"/>
      <c r="E101" s="350" t="s">
        <v>1786</v>
      </c>
      <c r="G101" s="351">
        <v>17</v>
      </c>
      <c r="P101" s="349">
        <v>2</v>
      </c>
      <c r="Q101" s="349" t="s">
        <v>78</v>
      </c>
      <c r="R101" s="349" t="s">
        <v>110</v>
      </c>
      <c r="S101" s="349" t="s">
        <v>86</v>
      </c>
    </row>
    <row r="102" spans="1:19" s="347" customFormat="1" ht="22.5" customHeight="1">
      <c r="A102" s="340">
        <v>77</v>
      </c>
      <c r="B102" s="340" t="s">
        <v>161</v>
      </c>
      <c r="C102" s="340" t="s">
        <v>1631</v>
      </c>
      <c r="D102" s="341" t="s">
        <v>1787</v>
      </c>
      <c r="E102" s="342" t="s">
        <v>1788</v>
      </c>
      <c r="F102" s="340" t="s">
        <v>182</v>
      </c>
      <c r="G102" s="343">
        <v>47</v>
      </c>
      <c r="H102" s="343"/>
      <c r="I102" s="343">
        <f t="shared" ref="I102:I109" si="15">ROUND(G102*H102,3)</f>
        <v>0</v>
      </c>
      <c r="J102" s="344">
        <v>0</v>
      </c>
      <c r="K102" s="343">
        <f t="shared" ref="K102:K109" si="16">G102*J102</f>
        <v>0</v>
      </c>
      <c r="L102" s="344">
        <v>0</v>
      </c>
      <c r="M102" s="343">
        <f t="shared" ref="M102:M109" si="17">G102*L102</f>
        <v>0</v>
      </c>
      <c r="N102" s="345">
        <v>20</v>
      </c>
      <c r="O102" s="346">
        <v>16</v>
      </c>
      <c r="P102" s="347" t="s">
        <v>139</v>
      </c>
    </row>
    <row r="103" spans="1:19" s="347" customFormat="1" ht="22.5" customHeight="1">
      <c r="A103" s="340">
        <v>78</v>
      </c>
      <c r="B103" s="340" t="s">
        <v>161</v>
      </c>
      <c r="C103" s="340" t="s">
        <v>1631</v>
      </c>
      <c r="D103" s="341" t="s">
        <v>1789</v>
      </c>
      <c r="E103" s="342" t="s">
        <v>1790</v>
      </c>
      <c r="F103" s="340" t="s">
        <v>182</v>
      </c>
      <c r="G103" s="343">
        <v>47</v>
      </c>
      <c r="H103" s="343"/>
      <c r="I103" s="343">
        <f t="shared" si="15"/>
        <v>0</v>
      </c>
      <c r="J103" s="344">
        <v>0</v>
      </c>
      <c r="K103" s="343">
        <f t="shared" si="16"/>
        <v>0</v>
      </c>
      <c r="L103" s="344">
        <v>0</v>
      </c>
      <c r="M103" s="343">
        <f t="shared" si="17"/>
        <v>0</v>
      </c>
      <c r="N103" s="345">
        <v>20</v>
      </c>
      <c r="O103" s="346">
        <v>16</v>
      </c>
      <c r="P103" s="347" t="s">
        <v>139</v>
      </c>
    </row>
    <row r="104" spans="1:19" s="347" customFormat="1" ht="11.25" customHeight="1">
      <c r="A104" s="340">
        <v>79</v>
      </c>
      <c r="B104" s="340" t="s">
        <v>161</v>
      </c>
      <c r="C104" s="340" t="s">
        <v>1631</v>
      </c>
      <c r="D104" s="341" t="s">
        <v>1791</v>
      </c>
      <c r="E104" s="342" t="s">
        <v>1792</v>
      </c>
      <c r="F104" s="340" t="s">
        <v>312</v>
      </c>
      <c r="G104" s="343">
        <v>1</v>
      </c>
      <c r="H104" s="343"/>
      <c r="I104" s="343">
        <f t="shared" si="15"/>
        <v>0</v>
      </c>
      <c r="J104" s="344">
        <v>9.0000000000000006E-5</v>
      </c>
      <c r="K104" s="343">
        <f t="shared" si="16"/>
        <v>9.0000000000000006E-5</v>
      </c>
      <c r="L104" s="344">
        <v>0</v>
      </c>
      <c r="M104" s="343">
        <f t="shared" si="17"/>
        <v>0</v>
      </c>
      <c r="N104" s="345">
        <v>20</v>
      </c>
      <c r="O104" s="346">
        <v>16</v>
      </c>
      <c r="P104" s="347" t="s">
        <v>139</v>
      </c>
    </row>
    <row r="105" spans="1:19" s="359" customFormat="1" ht="22.5" customHeight="1">
      <c r="A105" s="352">
        <v>80</v>
      </c>
      <c r="B105" s="352" t="s">
        <v>398</v>
      </c>
      <c r="C105" s="352" t="s">
        <v>822</v>
      </c>
      <c r="D105" s="353" t="s">
        <v>1793</v>
      </c>
      <c r="E105" s="354" t="s">
        <v>1794</v>
      </c>
      <c r="F105" s="352" t="s">
        <v>312</v>
      </c>
      <c r="G105" s="355">
        <v>1</v>
      </c>
      <c r="H105" s="355"/>
      <c r="I105" s="355">
        <f t="shared" si="15"/>
        <v>0</v>
      </c>
      <c r="J105" s="356">
        <v>0</v>
      </c>
      <c r="K105" s="355">
        <f t="shared" si="16"/>
        <v>0</v>
      </c>
      <c r="L105" s="356">
        <v>0</v>
      </c>
      <c r="M105" s="355">
        <f t="shared" si="17"/>
        <v>0</v>
      </c>
      <c r="N105" s="357">
        <v>20</v>
      </c>
      <c r="O105" s="358">
        <v>32</v>
      </c>
      <c r="P105" s="359" t="s">
        <v>139</v>
      </c>
    </row>
    <row r="106" spans="1:19" s="347" customFormat="1" ht="11.25" customHeight="1">
      <c r="A106" s="340">
        <v>81</v>
      </c>
      <c r="B106" s="340" t="s">
        <v>161</v>
      </c>
      <c r="C106" s="340" t="s">
        <v>1631</v>
      </c>
      <c r="D106" s="341" t="s">
        <v>1795</v>
      </c>
      <c r="E106" s="342" t="s">
        <v>1796</v>
      </c>
      <c r="F106" s="340" t="s">
        <v>312</v>
      </c>
      <c r="G106" s="343">
        <v>1</v>
      </c>
      <c r="H106" s="343"/>
      <c r="I106" s="343">
        <f t="shared" si="15"/>
        <v>0</v>
      </c>
      <c r="J106" s="344">
        <v>9.0000000000000006E-5</v>
      </c>
      <c r="K106" s="343">
        <f t="shared" si="16"/>
        <v>9.0000000000000006E-5</v>
      </c>
      <c r="L106" s="344">
        <v>0</v>
      </c>
      <c r="M106" s="343">
        <f t="shared" si="17"/>
        <v>0</v>
      </c>
      <c r="N106" s="345">
        <v>20</v>
      </c>
      <c r="O106" s="346">
        <v>16</v>
      </c>
      <c r="P106" s="347" t="s">
        <v>139</v>
      </c>
    </row>
    <row r="107" spans="1:19" s="359" customFormat="1" ht="22.5" customHeight="1">
      <c r="A107" s="352">
        <v>82</v>
      </c>
      <c r="B107" s="352" t="s">
        <v>398</v>
      </c>
      <c r="C107" s="352" t="s">
        <v>822</v>
      </c>
      <c r="D107" s="353" t="s">
        <v>1797</v>
      </c>
      <c r="E107" s="354" t="s">
        <v>1798</v>
      </c>
      <c r="F107" s="352" t="s">
        <v>312</v>
      </c>
      <c r="G107" s="355">
        <v>1</v>
      </c>
      <c r="H107" s="355"/>
      <c r="I107" s="355">
        <f t="shared" si="15"/>
        <v>0</v>
      </c>
      <c r="J107" s="356">
        <v>0</v>
      </c>
      <c r="K107" s="355">
        <f t="shared" si="16"/>
        <v>0</v>
      </c>
      <c r="L107" s="356">
        <v>0</v>
      </c>
      <c r="M107" s="355">
        <f t="shared" si="17"/>
        <v>0</v>
      </c>
      <c r="N107" s="357">
        <v>20</v>
      </c>
      <c r="O107" s="358">
        <v>32</v>
      </c>
      <c r="P107" s="359" t="s">
        <v>139</v>
      </c>
    </row>
    <row r="108" spans="1:19" s="359" customFormat="1" ht="11.25" customHeight="1">
      <c r="A108" s="352">
        <v>83</v>
      </c>
      <c r="B108" s="352" t="s">
        <v>398</v>
      </c>
      <c r="C108" s="352" t="s">
        <v>822</v>
      </c>
      <c r="D108" s="353" t="s">
        <v>1799</v>
      </c>
      <c r="E108" s="354" t="s">
        <v>1800</v>
      </c>
      <c r="F108" s="352" t="s">
        <v>312</v>
      </c>
      <c r="G108" s="355">
        <v>1</v>
      </c>
      <c r="H108" s="355"/>
      <c r="I108" s="355">
        <f t="shared" si="15"/>
        <v>0</v>
      </c>
      <c r="J108" s="356">
        <v>1.4999999999999999E-4</v>
      </c>
      <c r="K108" s="355">
        <f t="shared" si="16"/>
        <v>1.4999999999999999E-4</v>
      </c>
      <c r="L108" s="356">
        <v>0</v>
      </c>
      <c r="M108" s="355">
        <f t="shared" si="17"/>
        <v>0</v>
      </c>
      <c r="N108" s="357">
        <v>20</v>
      </c>
      <c r="O108" s="358">
        <v>32</v>
      </c>
      <c r="P108" s="359" t="s">
        <v>139</v>
      </c>
    </row>
    <row r="109" spans="1:19" s="347" customFormat="1" ht="11.25" customHeight="1">
      <c r="A109" s="340">
        <v>84</v>
      </c>
      <c r="B109" s="340" t="s">
        <v>161</v>
      </c>
      <c r="C109" s="340" t="s">
        <v>1631</v>
      </c>
      <c r="D109" s="341" t="s">
        <v>1801</v>
      </c>
      <c r="E109" s="342" t="s">
        <v>1802</v>
      </c>
      <c r="F109" s="340" t="s">
        <v>312</v>
      </c>
      <c r="G109" s="343">
        <v>2</v>
      </c>
      <c r="H109" s="343"/>
      <c r="I109" s="343">
        <f t="shared" si="15"/>
        <v>0</v>
      </c>
      <c r="J109" s="344">
        <v>0</v>
      </c>
      <c r="K109" s="343">
        <f t="shared" si="16"/>
        <v>0</v>
      </c>
      <c r="L109" s="344">
        <v>0</v>
      </c>
      <c r="M109" s="343">
        <f t="shared" si="17"/>
        <v>0</v>
      </c>
      <c r="N109" s="345">
        <v>20</v>
      </c>
      <c r="O109" s="346">
        <v>16</v>
      </c>
      <c r="P109" s="347" t="s">
        <v>139</v>
      </c>
    </row>
    <row r="110" spans="1:19" s="349" customFormat="1" ht="11.25" customHeight="1">
      <c r="A110" s="348"/>
      <c r="B110" s="348"/>
      <c r="C110" s="348"/>
      <c r="E110" s="350" t="s">
        <v>882</v>
      </c>
      <c r="G110" s="351">
        <v>2</v>
      </c>
      <c r="P110" s="349">
        <v>2</v>
      </c>
      <c r="Q110" s="349" t="s">
        <v>78</v>
      </c>
      <c r="R110" s="349" t="s">
        <v>110</v>
      </c>
      <c r="S110" s="349" t="s">
        <v>86</v>
      </c>
    </row>
    <row r="111" spans="1:19" s="359" customFormat="1" ht="22.5" customHeight="1">
      <c r="A111" s="352">
        <v>85</v>
      </c>
      <c r="B111" s="352" t="s">
        <v>398</v>
      </c>
      <c r="C111" s="352" t="s">
        <v>822</v>
      </c>
      <c r="D111" s="353" t="s">
        <v>1803</v>
      </c>
      <c r="E111" s="354" t="s">
        <v>1804</v>
      </c>
      <c r="F111" s="352" t="s">
        <v>312</v>
      </c>
      <c r="G111" s="355">
        <v>1</v>
      </c>
      <c r="H111" s="355"/>
      <c r="I111" s="355">
        <f>ROUND(G111*H111,3)</f>
        <v>0</v>
      </c>
      <c r="J111" s="356">
        <v>0</v>
      </c>
      <c r="K111" s="355">
        <f>G111*J111</f>
        <v>0</v>
      </c>
      <c r="L111" s="356">
        <v>0</v>
      </c>
      <c r="M111" s="355">
        <f>G111*L111</f>
        <v>0</v>
      </c>
      <c r="N111" s="357">
        <v>20</v>
      </c>
      <c r="O111" s="358">
        <v>32</v>
      </c>
      <c r="P111" s="359" t="s">
        <v>139</v>
      </c>
    </row>
    <row r="112" spans="1:19" s="359" customFormat="1" ht="22.5" customHeight="1">
      <c r="A112" s="352">
        <v>86</v>
      </c>
      <c r="B112" s="352" t="s">
        <v>398</v>
      </c>
      <c r="C112" s="352" t="s">
        <v>822</v>
      </c>
      <c r="D112" s="353" t="s">
        <v>1805</v>
      </c>
      <c r="E112" s="354" t="s">
        <v>1806</v>
      </c>
      <c r="F112" s="352" t="s">
        <v>312</v>
      </c>
      <c r="G112" s="355">
        <v>1</v>
      </c>
      <c r="H112" s="355"/>
      <c r="I112" s="355">
        <f>ROUND(G112*H112,3)</f>
        <v>0</v>
      </c>
      <c r="J112" s="356">
        <v>0</v>
      </c>
      <c r="K112" s="355">
        <f>G112*J112</f>
        <v>0</v>
      </c>
      <c r="L112" s="356">
        <v>0</v>
      </c>
      <c r="M112" s="355">
        <f>G112*L112</f>
        <v>0</v>
      </c>
      <c r="N112" s="357">
        <v>20</v>
      </c>
      <c r="O112" s="358">
        <v>32</v>
      </c>
      <c r="P112" s="359" t="s">
        <v>139</v>
      </c>
    </row>
    <row r="113" spans="1:16" s="347" customFormat="1" ht="11.25" customHeight="1">
      <c r="A113" s="340">
        <v>87</v>
      </c>
      <c r="B113" s="340" t="s">
        <v>161</v>
      </c>
      <c r="C113" s="340" t="s">
        <v>1631</v>
      </c>
      <c r="D113" s="341" t="s">
        <v>1807</v>
      </c>
      <c r="E113" s="342" t="s">
        <v>1808</v>
      </c>
      <c r="F113" s="340" t="s">
        <v>414</v>
      </c>
      <c r="G113" s="343">
        <v>33.94</v>
      </c>
      <c r="H113" s="343"/>
      <c r="I113" s="343">
        <f>ROUND(G113*H113,3)</f>
        <v>0</v>
      </c>
      <c r="J113" s="344">
        <v>0</v>
      </c>
      <c r="K113" s="343">
        <f>G113*J113</f>
        <v>0</v>
      </c>
      <c r="L113" s="344">
        <v>0</v>
      </c>
      <c r="M113" s="343">
        <f>G113*L113</f>
        <v>0</v>
      </c>
      <c r="N113" s="345">
        <v>20</v>
      </c>
      <c r="O113" s="346">
        <v>16</v>
      </c>
      <c r="P113" s="347" t="s">
        <v>139</v>
      </c>
    </row>
    <row r="114" spans="1:16" s="336" customFormat="1" ht="11.25" customHeight="1">
      <c r="B114" s="360" t="s">
        <v>77</v>
      </c>
      <c r="D114" s="336" t="s">
        <v>398</v>
      </c>
      <c r="E114" s="336" t="s">
        <v>1809</v>
      </c>
      <c r="I114" s="361">
        <f>I115</f>
        <v>0</v>
      </c>
      <c r="K114" s="361">
        <f>K115</f>
        <v>0</v>
      </c>
      <c r="M114" s="361">
        <f>M115</f>
        <v>0</v>
      </c>
      <c r="P114" s="336" t="s">
        <v>78</v>
      </c>
    </row>
    <row r="115" spans="1:16" s="337" customFormat="1" ht="11.25" customHeight="1">
      <c r="B115" s="338" t="s">
        <v>77</v>
      </c>
      <c r="D115" s="337" t="s">
        <v>1810</v>
      </c>
      <c r="E115" s="337" t="s">
        <v>1811</v>
      </c>
      <c r="I115" s="339">
        <f>SUM(I116:I124)</f>
        <v>0</v>
      </c>
      <c r="K115" s="339">
        <f>SUM(K116:K124)</f>
        <v>0</v>
      </c>
      <c r="M115" s="339">
        <f>SUM(M116:M124)</f>
        <v>0</v>
      </c>
      <c r="P115" s="337" t="s">
        <v>86</v>
      </c>
    </row>
    <row r="116" spans="1:16" s="347" customFormat="1" ht="11.25" customHeight="1">
      <c r="A116" s="340">
        <v>88</v>
      </c>
      <c r="B116" s="340" t="s">
        <v>161</v>
      </c>
      <c r="C116" s="340" t="s">
        <v>1812</v>
      </c>
      <c r="D116" s="341" t="s">
        <v>1813</v>
      </c>
      <c r="E116" s="342" t="s">
        <v>1814</v>
      </c>
      <c r="F116" s="340" t="s">
        <v>427</v>
      </c>
      <c r="G116" s="343">
        <v>20</v>
      </c>
      <c r="H116" s="343"/>
      <c r="I116" s="343">
        <f t="shared" ref="I116:I124" si="18">ROUND(G116*H116,3)</f>
        <v>0</v>
      </c>
      <c r="J116" s="344">
        <v>0</v>
      </c>
      <c r="K116" s="343">
        <f t="shared" ref="K116:K124" si="19">G116*J116</f>
        <v>0</v>
      </c>
      <c r="L116" s="344">
        <v>0</v>
      </c>
      <c r="M116" s="343">
        <f t="shared" ref="M116:M124" si="20">G116*L116</f>
        <v>0</v>
      </c>
      <c r="N116" s="345">
        <v>20</v>
      </c>
      <c r="O116" s="346">
        <v>64</v>
      </c>
      <c r="P116" s="347" t="s">
        <v>139</v>
      </c>
    </row>
    <row r="117" spans="1:16" s="359" customFormat="1" ht="11.25" customHeight="1">
      <c r="A117" s="352">
        <v>89</v>
      </c>
      <c r="B117" s="352" t="s">
        <v>398</v>
      </c>
      <c r="C117" s="352" t="s">
        <v>822</v>
      </c>
      <c r="D117" s="353" t="s">
        <v>1815</v>
      </c>
      <c r="E117" s="354" t="s">
        <v>1816</v>
      </c>
      <c r="F117" s="352" t="s">
        <v>312</v>
      </c>
      <c r="G117" s="355">
        <v>5</v>
      </c>
      <c r="H117" s="355"/>
      <c r="I117" s="355">
        <f t="shared" si="18"/>
        <v>0</v>
      </c>
      <c r="J117" s="356">
        <v>0</v>
      </c>
      <c r="K117" s="355">
        <f t="shared" si="19"/>
        <v>0</v>
      </c>
      <c r="L117" s="356">
        <v>0</v>
      </c>
      <c r="M117" s="355">
        <f t="shared" si="20"/>
        <v>0</v>
      </c>
      <c r="N117" s="357">
        <v>20</v>
      </c>
      <c r="O117" s="358">
        <v>256</v>
      </c>
      <c r="P117" s="359" t="s">
        <v>139</v>
      </c>
    </row>
    <row r="118" spans="1:16" s="359" customFormat="1" ht="11.25" customHeight="1">
      <c r="A118" s="352">
        <v>90</v>
      </c>
      <c r="B118" s="352" t="s">
        <v>398</v>
      </c>
      <c r="C118" s="352" t="s">
        <v>822</v>
      </c>
      <c r="D118" s="353" t="s">
        <v>1817</v>
      </c>
      <c r="E118" s="354" t="s">
        <v>1818</v>
      </c>
      <c r="F118" s="352" t="s">
        <v>312</v>
      </c>
      <c r="G118" s="355">
        <v>10</v>
      </c>
      <c r="H118" s="355"/>
      <c r="I118" s="355">
        <f t="shared" si="18"/>
        <v>0</v>
      </c>
      <c r="J118" s="356">
        <v>0</v>
      </c>
      <c r="K118" s="355">
        <f t="shared" si="19"/>
        <v>0</v>
      </c>
      <c r="L118" s="356">
        <v>0</v>
      </c>
      <c r="M118" s="355">
        <f t="shared" si="20"/>
        <v>0</v>
      </c>
      <c r="N118" s="357">
        <v>20</v>
      </c>
      <c r="O118" s="358">
        <v>256</v>
      </c>
      <c r="P118" s="359" t="s">
        <v>139</v>
      </c>
    </row>
    <row r="119" spans="1:16" s="359" customFormat="1" ht="11.25" customHeight="1">
      <c r="A119" s="352">
        <v>91</v>
      </c>
      <c r="B119" s="352" t="s">
        <v>398</v>
      </c>
      <c r="C119" s="352" t="s">
        <v>822</v>
      </c>
      <c r="D119" s="353" t="s">
        <v>1819</v>
      </c>
      <c r="E119" s="354" t="s">
        <v>1820</v>
      </c>
      <c r="F119" s="352" t="s">
        <v>312</v>
      </c>
      <c r="G119" s="355">
        <v>15</v>
      </c>
      <c r="H119" s="355"/>
      <c r="I119" s="355">
        <f t="shared" si="18"/>
        <v>0</v>
      </c>
      <c r="J119" s="356">
        <v>0</v>
      </c>
      <c r="K119" s="355">
        <f t="shared" si="19"/>
        <v>0</v>
      </c>
      <c r="L119" s="356">
        <v>0</v>
      </c>
      <c r="M119" s="355">
        <f t="shared" si="20"/>
        <v>0</v>
      </c>
      <c r="N119" s="357">
        <v>20</v>
      </c>
      <c r="O119" s="358">
        <v>256</v>
      </c>
      <c r="P119" s="359" t="s">
        <v>139</v>
      </c>
    </row>
    <row r="120" spans="1:16" s="359" customFormat="1" ht="11.25" customHeight="1">
      <c r="A120" s="352">
        <v>92</v>
      </c>
      <c r="B120" s="352" t="s">
        <v>398</v>
      </c>
      <c r="C120" s="352" t="s">
        <v>822</v>
      </c>
      <c r="D120" s="353" t="s">
        <v>1821</v>
      </c>
      <c r="E120" s="354" t="s">
        <v>1822</v>
      </c>
      <c r="F120" s="352" t="s">
        <v>312</v>
      </c>
      <c r="G120" s="355">
        <v>15</v>
      </c>
      <c r="H120" s="355"/>
      <c r="I120" s="355">
        <f t="shared" si="18"/>
        <v>0</v>
      </c>
      <c r="J120" s="356">
        <v>0</v>
      </c>
      <c r="K120" s="355">
        <f t="shared" si="19"/>
        <v>0</v>
      </c>
      <c r="L120" s="356">
        <v>0</v>
      </c>
      <c r="M120" s="355">
        <f t="shared" si="20"/>
        <v>0</v>
      </c>
      <c r="N120" s="357">
        <v>20</v>
      </c>
      <c r="O120" s="358">
        <v>256</v>
      </c>
      <c r="P120" s="359" t="s">
        <v>139</v>
      </c>
    </row>
    <row r="121" spans="1:16" s="347" customFormat="1" ht="11.25" customHeight="1">
      <c r="A121" s="340">
        <v>93</v>
      </c>
      <c r="B121" s="340" t="s">
        <v>161</v>
      </c>
      <c r="C121" s="340" t="s">
        <v>1823</v>
      </c>
      <c r="D121" s="341" t="s">
        <v>1824</v>
      </c>
      <c r="E121" s="342" t="s">
        <v>1825</v>
      </c>
      <c r="F121" s="340" t="s">
        <v>414</v>
      </c>
      <c r="G121" s="343">
        <v>0.33700000000000002</v>
      </c>
      <c r="H121" s="343"/>
      <c r="I121" s="343">
        <f t="shared" si="18"/>
        <v>0</v>
      </c>
      <c r="J121" s="344">
        <v>0</v>
      </c>
      <c r="K121" s="343">
        <f t="shared" si="19"/>
        <v>0</v>
      </c>
      <c r="L121" s="344">
        <v>0</v>
      </c>
      <c r="M121" s="343">
        <f t="shared" si="20"/>
        <v>0</v>
      </c>
      <c r="N121" s="345">
        <v>20</v>
      </c>
      <c r="O121" s="346">
        <v>64</v>
      </c>
      <c r="P121" s="347" t="s">
        <v>139</v>
      </c>
    </row>
    <row r="122" spans="1:16" s="347" customFormat="1" ht="11.25" customHeight="1">
      <c r="A122" s="340">
        <v>94</v>
      </c>
      <c r="B122" s="340" t="s">
        <v>161</v>
      </c>
      <c r="C122" s="340" t="s">
        <v>1823</v>
      </c>
      <c r="D122" s="341" t="s">
        <v>1826</v>
      </c>
      <c r="E122" s="342" t="s">
        <v>1827</v>
      </c>
      <c r="F122" s="340" t="s">
        <v>414</v>
      </c>
      <c r="G122" s="343">
        <v>0.14399999999999999</v>
      </c>
      <c r="H122" s="343"/>
      <c r="I122" s="343">
        <f t="shared" si="18"/>
        <v>0</v>
      </c>
      <c r="J122" s="344">
        <v>0</v>
      </c>
      <c r="K122" s="343">
        <f t="shared" si="19"/>
        <v>0</v>
      </c>
      <c r="L122" s="344">
        <v>0</v>
      </c>
      <c r="M122" s="343">
        <f t="shared" si="20"/>
        <v>0</v>
      </c>
      <c r="N122" s="345">
        <v>20</v>
      </c>
      <c r="O122" s="346">
        <v>64</v>
      </c>
      <c r="P122" s="347" t="s">
        <v>139</v>
      </c>
    </row>
    <row r="123" spans="1:16" s="347" customFormat="1" ht="11.25" customHeight="1">
      <c r="A123" s="340">
        <v>95</v>
      </c>
      <c r="B123" s="340" t="s">
        <v>161</v>
      </c>
      <c r="C123" s="340" t="s">
        <v>1823</v>
      </c>
      <c r="D123" s="341" t="s">
        <v>1828</v>
      </c>
      <c r="E123" s="342" t="s">
        <v>1829</v>
      </c>
      <c r="F123" s="340" t="s">
        <v>414</v>
      </c>
      <c r="G123" s="343">
        <v>0.33700000000000002</v>
      </c>
      <c r="H123" s="343"/>
      <c r="I123" s="343">
        <f t="shared" si="18"/>
        <v>0</v>
      </c>
      <c r="J123" s="344">
        <v>0</v>
      </c>
      <c r="K123" s="343">
        <f t="shared" si="19"/>
        <v>0</v>
      </c>
      <c r="L123" s="344">
        <v>0</v>
      </c>
      <c r="M123" s="343">
        <f t="shared" si="20"/>
        <v>0</v>
      </c>
      <c r="N123" s="345">
        <v>20</v>
      </c>
      <c r="O123" s="346">
        <v>64</v>
      </c>
      <c r="P123" s="347" t="s">
        <v>139</v>
      </c>
    </row>
    <row r="124" spans="1:16" s="347" customFormat="1" ht="11.25" customHeight="1">
      <c r="A124" s="340">
        <v>96</v>
      </c>
      <c r="B124" s="340" t="s">
        <v>161</v>
      </c>
      <c r="C124" s="340" t="s">
        <v>1823</v>
      </c>
      <c r="D124" s="341" t="s">
        <v>1830</v>
      </c>
      <c r="E124" s="342" t="s">
        <v>1831</v>
      </c>
      <c r="F124" s="340" t="s">
        <v>414</v>
      </c>
      <c r="G124" s="343">
        <v>0.48099999999999998</v>
      </c>
      <c r="H124" s="343"/>
      <c r="I124" s="343">
        <f t="shared" si="18"/>
        <v>0</v>
      </c>
      <c r="J124" s="344">
        <v>0</v>
      </c>
      <c r="K124" s="343">
        <f t="shared" si="19"/>
        <v>0</v>
      </c>
      <c r="L124" s="344">
        <v>0</v>
      </c>
      <c r="M124" s="343">
        <f t="shared" si="20"/>
        <v>0</v>
      </c>
      <c r="N124" s="345">
        <v>20</v>
      </c>
      <c r="O124" s="346">
        <v>64</v>
      </c>
      <c r="P124" s="347" t="s">
        <v>139</v>
      </c>
    </row>
    <row r="125" spans="1:16" s="336" customFormat="1" ht="11.25" customHeight="1">
      <c r="B125" s="360" t="s">
        <v>77</v>
      </c>
      <c r="D125" s="336" t="s">
        <v>1832</v>
      </c>
      <c r="E125" s="336" t="s">
        <v>1833</v>
      </c>
      <c r="I125" s="361">
        <f>I126</f>
        <v>0</v>
      </c>
      <c r="K125" s="361">
        <f>K126</f>
        <v>0</v>
      </c>
      <c r="M125" s="361">
        <f>M126</f>
        <v>0</v>
      </c>
      <c r="P125" s="336" t="s">
        <v>78</v>
      </c>
    </row>
    <row r="126" spans="1:16" s="347" customFormat="1" ht="22.5" customHeight="1">
      <c r="A126" s="340">
        <v>97</v>
      </c>
      <c r="B126" s="340" t="s">
        <v>161</v>
      </c>
      <c r="C126" s="340" t="s">
        <v>1832</v>
      </c>
      <c r="D126" s="341" t="s">
        <v>1834</v>
      </c>
      <c r="E126" s="342" t="s">
        <v>1835</v>
      </c>
      <c r="F126" s="340" t="s">
        <v>1836</v>
      </c>
      <c r="G126" s="343">
        <v>24</v>
      </c>
      <c r="H126" s="343"/>
      <c r="I126" s="343">
        <f>ROUND(G126*H126,3)</f>
        <v>0</v>
      </c>
      <c r="J126" s="344">
        <v>0</v>
      </c>
      <c r="K126" s="343">
        <f>G126*J126</f>
        <v>0</v>
      </c>
      <c r="L126" s="344">
        <v>0</v>
      </c>
      <c r="M126" s="343">
        <f>G126*L126</f>
        <v>0</v>
      </c>
      <c r="N126" s="345">
        <v>20</v>
      </c>
      <c r="O126" s="346">
        <v>512</v>
      </c>
      <c r="P126" s="347" t="s">
        <v>86</v>
      </c>
    </row>
    <row r="127" spans="1:16" s="362" customFormat="1">
      <c r="E127" s="362" t="s">
        <v>1268</v>
      </c>
      <c r="I127" s="363">
        <f>I14+I114+I125</f>
        <v>0</v>
      </c>
      <c r="K127" s="363">
        <f>K14+K114+K125</f>
        <v>2.3503980000000002</v>
      </c>
      <c r="M127" s="363">
        <f>M14+M114+M125</f>
        <v>0</v>
      </c>
    </row>
  </sheetData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topLeftCell="A25" workbookViewId="0">
      <selection activeCell="P10" sqref="P10"/>
    </sheetView>
  </sheetViews>
  <sheetFormatPr defaultRowHeight="13.5"/>
  <cols>
    <col min="1" max="1" width="8.5" style="376" customWidth="1"/>
    <col min="2" max="2" width="50.5" style="376" customWidth="1"/>
    <col min="3" max="3" width="5.6640625" style="376" customWidth="1"/>
    <col min="4" max="4" width="6.6640625" style="377" customWidth="1"/>
    <col min="5" max="5" width="9.33203125" style="378"/>
    <col min="6" max="6" width="11" style="378" customWidth="1"/>
    <col min="7" max="7" width="11.1640625" style="379" customWidth="1"/>
    <col min="8" max="8" width="12" style="378" hidden="1" customWidth="1"/>
    <col min="9" max="9" width="13.5" style="379" customWidth="1"/>
    <col min="10" max="10" width="12" style="379" customWidth="1"/>
    <col min="11" max="11" width="11.33203125" style="378" hidden="1" customWidth="1"/>
    <col min="12" max="12" width="12.83203125" style="379" customWidth="1"/>
    <col min="13" max="255" width="9.33203125" style="197"/>
    <col min="256" max="256" width="8.5" style="197" customWidth="1"/>
    <col min="257" max="257" width="50.5" style="197" customWidth="1"/>
    <col min="258" max="258" width="5.6640625" style="197" customWidth="1"/>
    <col min="259" max="259" width="6.6640625" style="197" customWidth="1"/>
    <col min="260" max="260" width="9.33203125" style="197"/>
    <col min="261" max="261" width="11" style="197" customWidth="1"/>
    <col min="262" max="262" width="11.1640625" style="197" customWidth="1"/>
    <col min="263" max="263" width="0" style="197" hidden="1" customWidth="1"/>
    <col min="264" max="264" width="13.5" style="197" customWidth="1"/>
    <col min="265" max="265" width="12" style="197" customWidth="1"/>
    <col min="266" max="266" width="0" style="197" hidden="1" customWidth="1"/>
    <col min="267" max="267" width="12.83203125" style="197" customWidth="1"/>
    <col min="268" max="268" width="10.83203125" style="197" customWidth="1"/>
    <col min="269" max="511" width="9.33203125" style="197"/>
    <col min="512" max="512" width="8.5" style="197" customWidth="1"/>
    <col min="513" max="513" width="50.5" style="197" customWidth="1"/>
    <col min="514" max="514" width="5.6640625" style="197" customWidth="1"/>
    <col min="515" max="515" width="6.6640625" style="197" customWidth="1"/>
    <col min="516" max="516" width="9.33203125" style="197"/>
    <col min="517" max="517" width="11" style="197" customWidth="1"/>
    <col min="518" max="518" width="11.1640625" style="197" customWidth="1"/>
    <col min="519" max="519" width="0" style="197" hidden="1" customWidth="1"/>
    <col min="520" max="520" width="13.5" style="197" customWidth="1"/>
    <col min="521" max="521" width="12" style="197" customWidth="1"/>
    <col min="522" max="522" width="0" style="197" hidden="1" customWidth="1"/>
    <col min="523" max="523" width="12.83203125" style="197" customWidth="1"/>
    <col min="524" max="524" width="10.83203125" style="197" customWidth="1"/>
    <col min="525" max="767" width="9.33203125" style="197"/>
    <col min="768" max="768" width="8.5" style="197" customWidth="1"/>
    <col min="769" max="769" width="50.5" style="197" customWidth="1"/>
    <col min="770" max="770" width="5.6640625" style="197" customWidth="1"/>
    <col min="771" max="771" width="6.6640625" style="197" customWidth="1"/>
    <col min="772" max="772" width="9.33203125" style="197"/>
    <col min="773" max="773" width="11" style="197" customWidth="1"/>
    <col min="774" max="774" width="11.1640625" style="197" customWidth="1"/>
    <col min="775" max="775" width="0" style="197" hidden="1" customWidth="1"/>
    <col min="776" max="776" width="13.5" style="197" customWidth="1"/>
    <col min="777" max="777" width="12" style="197" customWidth="1"/>
    <col min="778" max="778" width="0" style="197" hidden="1" customWidth="1"/>
    <col min="779" max="779" width="12.83203125" style="197" customWidth="1"/>
    <col min="780" max="780" width="10.83203125" style="197" customWidth="1"/>
    <col min="781" max="1023" width="9.33203125" style="197"/>
    <col min="1024" max="1024" width="8.5" style="197" customWidth="1"/>
    <col min="1025" max="1025" width="50.5" style="197" customWidth="1"/>
    <col min="1026" max="1026" width="5.6640625" style="197" customWidth="1"/>
    <col min="1027" max="1027" width="6.6640625" style="197" customWidth="1"/>
    <col min="1028" max="1028" width="9.33203125" style="197"/>
    <col min="1029" max="1029" width="11" style="197" customWidth="1"/>
    <col min="1030" max="1030" width="11.1640625" style="197" customWidth="1"/>
    <col min="1031" max="1031" width="0" style="197" hidden="1" customWidth="1"/>
    <col min="1032" max="1032" width="13.5" style="197" customWidth="1"/>
    <col min="1033" max="1033" width="12" style="197" customWidth="1"/>
    <col min="1034" max="1034" width="0" style="197" hidden="1" customWidth="1"/>
    <col min="1035" max="1035" width="12.83203125" style="197" customWidth="1"/>
    <col min="1036" max="1036" width="10.83203125" style="197" customWidth="1"/>
    <col min="1037" max="1279" width="9.33203125" style="197"/>
    <col min="1280" max="1280" width="8.5" style="197" customWidth="1"/>
    <col min="1281" max="1281" width="50.5" style="197" customWidth="1"/>
    <col min="1282" max="1282" width="5.6640625" style="197" customWidth="1"/>
    <col min="1283" max="1283" width="6.6640625" style="197" customWidth="1"/>
    <col min="1284" max="1284" width="9.33203125" style="197"/>
    <col min="1285" max="1285" width="11" style="197" customWidth="1"/>
    <col min="1286" max="1286" width="11.1640625" style="197" customWidth="1"/>
    <col min="1287" max="1287" width="0" style="197" hidden="1" customWidth="1"/>
    <col min="1288" max="1288" width="13.5" style="197" customWidth="1"/>
    <col min="1289" max="1289" width="12" style="197" customWidth="1"/>
    <col min="1290" max="1290" width="0" style="197" hidden="1" customWidth="1"/>
    <col min="1291" max="1291" width="12.83203125" style="197" customWidth="1"/>
    <col min="1292" max="1292" width="10.83203125" style="197" customWidth="1"/>
    <col min="1293" max="1535" width="9.33203125" style="197"/>
    <col min="1536" max="1536" width="8.5" style="197" customWidth="1"/>
    <col min="1537" max="1537" width="50.5" style="197" customWidth="1"/>
    <col min="1538" max="1538" width="5.6640625" style="197" customWidth="1"/>
    <col min="1539" max="1539" width="6.6640625" style="197" customWidth="1"/>
    <col min="1540" max="1540" width="9.33203125" style="197"/>
    <col min="1541" max="1541" width="11" style="197" customWidth="1"/>
    <col min="1542" max="1542" width="11.1640625" style="197" customWidth="1"/>
    <col min="1543" max="1543" width="0" style="197" hidden="1" customWidth="1"/>
    <col min="1544" max="1544" width="13.5" style="197" customWidth="1"/>
    <col min="1545" max="1545" width="12" style="197" customWidth="1"/>
    <col min="1546" max="1546" width="0" style="197" hidden="1" customWidth="1"/>
    <col min="1547" max="1547" width="12.83203125" style="197" customWidth="1"/>
    <col min="1548" max="1548" width="10.83203125" style="197" customWidth="1"/>
    <col min="1549" max="1791" width="9.33203125" style="197"/>
    <col min="1792" max="1792" width="8.5" style="197" customWidth="1"/>
    <col min="1793" max="1793" width="50.5" style="197" customWidth="1"/>
    <col min="1794" max="1794" width="5.6640625" style="197" customWidth="1"/>
    <col min="1795" max="1795" width="6.6640625" style="197" customWidth="1"/>
    <col min="1796" max="1796" width="9.33203125" style="197"/>
    <col min="1797" max="1797" width="11" style="197" customWidth="1"/>
    <col min="1798" max="1798" width="11.1640625" style="197" customWidth="1"/>
    <col min="1799" max="1799" width="0" style="197" hidden="1" customWidth="1"/>
    <col min="1800" max="1800" width="13.5" style="197" customWidth="1"/>
    <col min="1801" max="1801" width="12" style="197" customWidth="1"/>
    <col min="1802" max="1802" width="0" style="197" hidden="1" customWidth="1"/>
    <col min="1803" max="1803" width="12.83203125" style="197" customWidth="1"/>
    <col min="1804" max="1804" width="10.83203125" style="197" customWidth="1"/>
    <col min="1805" max="2047" width="9.33203125" style="197"/>
    <col min="2048" max="2048" width="8.5" style="197" customWidth="1"/>
    <col min="2049" max="2049" width="50.5" style="197" customWidth="1"/>
    <col min="2050" max="2050" width="5.6640625" style="197" customWidth="1"/>
    <col min="2051" max="2051" width="6.6640625" style="197" customWidth="1"/>
    <col min="2052" max="2052" width="9.33203125" style="197"/>
    <col min="2053" max="2053" width="11" style="197" customWidth="1"/>
    <col min="2054" max="2054" width="11.1640625" style="197" customWidth="1"/>
    <col min="2055" max="2055" width="0" style="197" hidden="1" customWidth="1"/>
    <col min="2056" max="2056" width="13.5" style="197" customWidth="1"/>
    <col min="2057" max="2057" width="12" style="197" customWidth="1"/>
    <col min="2058" max="2058" width="0" style="197" hidden="1" customWidth="1"/>
    <col min="2059" max="2059" width="12.83203125" style="197" customWidth="1"/>
    <col min="2060" max="2060" width="10.83203125" style="197" customWidth="1"/>
    <col min="2061" max="2303" width="9.33203125" style="197"/>
    <col min="2304" max="2304" width="8.5" style="197" customWidth="1"/>
    <col min="2305" max="2305" width="50.5" style="197" customWidth="1"/>
    <col min="2306" max="2306" width="5.6640625" style="197" customWidth="1"/>
    <col min="2307" max="2307" width="6.6640625" style="197" customWidth="1"/>
    <col min="2308" max="2308" width="9.33203125" style="197"/>
    <col min="2309" max="2309" width="11" style="197" customWidth="1"/>
    <col min="2310" max="2310" width="11.1640625" style="197" customWidth="1"/>
    <col min="2311" max="2311" width="0" style="197" hidden="1" customWidth="1"/>
    <col min="2312" max="2312" width="13.5" style="197" customWidth="1"/>
    <col min="2313" max="2313" width="12" style="197" customWidth="1"/>
    <col min="2314" max="2314" width="0" style="197" hidden="1" customWidth="1"/>
    <col min="2315" max="2315" width="12.83203125" style="197" customWidth="1"/>
    <col min="2316" max="2316" width="10.83203125" style="197" customWidth="1"/>
    <col min="2317" max="2559" width="9.33203125" style="197"/>
    <col min="2560" max="2560" width="8.5" style="197" customWidth="1"/>
    <col min="2561" max="2561" width="50.5" style="197" customWidth="1"/>
    <col min="2562" max="2562" width="5.6640625" style="197" customWidth="1"/>
    <col min="2563" max="2563" width="6.6640625" style="197" customWidth="1"/>
    <col min="2564" max="2564" width="9.33203125" style="197"/>
    <col min="2565" max="2565" width="11" style="197" customWidth="1"/>
    <col min="2566" max="2566" width="11.1640625" style="197" customWidth="1"/>
    <col min="2567" max="2567" width="0" style="197" hidden="1" customWidth="1"/>
    <col min="2568" max="2568" width="13.5" style="197" customWidth="1"/>
    <col min="2569" max="2569" width="12" style="197" customWidth="1"/>
    <col min="2570" max="2570" width="0" style="197" hidden="1" customWidth="1"/>
    <col min="2571" max="2571" width="12.83203125" style="197" customWidth="1"/>
    <col min="2572" max="2572" width="10.83203125" style="197" customWidth="1"/>
    <col min="2573" max="2815" width="9.33203125" style="197"/>
    <col min="2816" max="2816" width="8.5" style="197" customWidth="1"/>
    <col min="2817" max="2817" width="50.5" style="197" customWidth="1"/>
    <col min="2818" max="2818" width="5.6640625" style="197" customWidth="1"/>
    <col min="2819" max="2819" width="6.6640625" style="197" customWidth="1"/>
    <col min="2820" max="2820" width="9.33203125" style="197"/>
    <col min="2821" max="2821" width="11" style="197" customWidth="1"/>
    <col min="2822" max="2822" width="11.1640625" style="197" customWidth="1"/>
    <col min="2823" max="2823" width="0" style="197" hidden="1" customWidth="1"/>
    <col min="2824" max="2824" width="13.5" style="197" customWidth="1"/>
    <col min="2825" max="2825" width="12" style="197" customWidth="1"/>
    <col min="2826" max="2826" width="0" style="197" hidden="1" customWidth="1"/>
    <col min="2827" max="2827" width="12.83203125" style="197" customWidth="1"/>
    <col min="2828" max="2828" width="10.83203125" style="197" customWidth="1"/>
    <col min="2829" max="3071" width="9.33203125" style="197"/>
    <col min="3072" max="3072" width="8.5" style="197" customWidth="1"/>
    <col min="3073" max="3073" width="50.5" style="197" customWidth="1"/>
    <col min="3074" max="3074" width="5.6640625" style="197" customWidth="1"/>
    <col min="3075" max="3075" width="6.6640625" style="197" customWidth="1"/>
    <col min="3076" max="3076" width="9.33203125" style="197"/>
    <col min="3077" max="3077" width="11" style="197" customWidth="1"/>
    <col min="3078" max="3078" width="11.1640625" style="197" customWidth="1"/>
    <col min="3079" max="3079" width="0" style="197" hidden="1" customWidth="1"/>
    <col min="3080" max="3080" width="13.5" style="197" customWidth="1"/>
    <col min="3081" max="3081" width="12" style="197" customWidth="1"/>
    <col min="3082" max="3082" width="0" style="197" hidden="1" customWidth="1"/>
    <col min="3083" max="3083" width="12.83203125" style="197" customWidth="1"/>
    <col min="3084" max="3084" width="10.83203125" style="197" customWidth="1"/>
    <col min="3085" max="3327" width="9.33203125" style="197"/>
    <col min="3328" max="3328" width="8.5" style="197" customWidth="1"/>
    <col min="3329" max="3329" width="50.5" style="197" customWidth="1"/>
    <col min="3330" max="3330" width="5.6640625" style="197" customWidth="1"/>
    <col min="3331" max="3331" width="6.6640625" style="197" customWidth="1"/>
    <col min="3332" max="3332" width="9.33203125" style="197"/>
    <col min="3333" max="3333" width="11" style="197" customWidth="1"/>
    <col min="3334" max="3334" width="11.1640625" style="197" customWidth="1"/>
    <col min="3335" max="3335" width="0" style="197" hidden="1" customWidth="1"/>
    <col min="3336" max="3336" width="13.5" style="197" customWidth="1"/>
    <col min="3337" max="3337" width="12" style="197" customWidth="1"/>
    <col min="3338" max="3338" width="0" style="197" hidden="1" customWidth="1"/>
    <col min="3339" max="3339" width="12.83203125" style="197" customWidth="1"/>
    <col min="3340" max="3340" width="10.83203125" style="197" customWidth="1"/>
    <col min="3341" max="3583" width="9.33203125" style="197"/>
    <col min="3584" max="3584" width="8.5" style="197" customWidth="1"/>
    <col min="3585" max="3585" width="50.5" style="197" customWidth="1"/>
    <col min="3586" max="3586" width="5.6640625" style="197" customWidth="1"/>
    <col min="3587" max="3587" width="6.6640625" style="197" customWidth="1"/>
    <col min="3588" max="3588" width="9.33203125" style="197"/>
    <col min="3589" max="3589" width="11" style="197" customWidth="1"/>
    <col min="3590" max="3590" width="11.1640625" style="197" customWidth="1"/>
    <col min="3591" max="3591" width="0" style="197" hidden="1" customWidth="1"/>
    <col min="3592" max="3592" width="13.5" style="197" customWidth="1"/>
    <col min="3593" max="3593" width="12" style="197" customWidth="1"/>
    <col min="3594" max="3594" width="0" style="197" hidden="1" customWidth="1"/>
    <col min="3595" max="3595" width="12.83203125" style="197" customWidth="1"/>
    <col min="3596" max="3596" width="10.83203125" style="197" customWidth="1"/>
    <col min="3597" max="3839" width="9.33203125" style="197"/>
    <col min="3840" max="3840" width="8.5" style="197" customWidth="1"/>
    <col min="3841" max="3841" width="50.5" style="197" customWidth="1"/>
    <col min="3842" max="3842" width="5.6640625" style="197" customWidth="1"/>
    <col min="3843" max="3843" width="6.6640625" style="197" customWidth="1"/>
    <col min="3844" max="3844" width="9.33203125" style="197"/>
    <col min="3845" max="3845" width="11" style="197" customWidth="1"/>
    <col min="3846" max="3846" width="11.1640625" style="197" customWidth="1"/>
    <col min="3847" max="3847" width="0" style="197" hidden="1" customWidth="1"/>
    <col min="3848" max="3848" width="13.5" style="197" customWidth="1"/>
    <col min="3849" max="3849" width="12" style="197" customWidth="1"/>
    <col min="3850" max="3850" width="0" style="197" hidden="1" customWidth="1"/>
    <col min="3851" max="3851" width="12.83203125" style="197" customWidth="1"/>
    <col min="3852" max="3852" width="10.83203125" style="197" customWidth="1"/>
    <col min="3853" max="4095" width="9.33203125" style="197"/>
    <col min="4096" max="4096" width="8.5" style="197" customWidth="1"/>
    <col min="4097" max="4097" width="50.5" style="197" customWidth="1"/>
    <col min="4098" max="4098" width="5.6640625" style="197" customWidth="1"/>
    <col min="4099" max="4099" width="6.6640625" style="197" customWidth="1"/>
    <col min="4100" max="4100" width="9.33203125" style="197"/>
    <col min="4101" max="4101" width="11" style="197" customWidth="1"/>
    <col min="4102" max="4102" width="11.1640625" style="197" customWidth="1"/>
    <col min="4103" max="4103" width="0" style="197" hidden="1" customWidth="1"/>
    <col min="4104" max="4104" width="13.5" style="197" customWidth="1"/>
    <col min="4105" max="4105" width="12" style="197" customWidth="1"/>
    <col min="4106" max="4106" width="0" style="197" hidden="1" customWidth="1"/>
    <col min="4107" max="4107" width="12.83203125" style="197" customWidth="1"/>
    <col min="4108" max="4108" width="10.83203125" style="197" customWidth="1"/>
    <col min="4109" max="4351" width="9.33203125" style="197"/>
    <col min="4352" max="4352" width="8.5" style="197" customWidth="1"/>
    <col min="4353" max="4353" width="50.5" style="197" customWidth="1"/>
    <col min="4354" max="4354" width="5.6640625" style="197" customWidth="1"/>
    <col min="4355" max="4355" width="6.6640625" style="197" customWidth="1"/>
    <col min="4356" max="4356" width="9.33203125" style="197"/>
    <col min="4357" max="4357" width="11" style="197" customWidth="1"/>
    <col min="4358" max="4358" width="11.1640625" style="197" customWidth="1"/>
    <col min="4359" max="4359" width="0" style="197" hidden="1" customWidth="1"/>
    <col min="4360" max="4360" width="13.5" style="197" customWidth="1"/>
    <col min="4361" max="4361" width="12" style="197" customWidth="1"/>
    <col min="4362" max="4362" width="0" style="197" hidden="1" customWidth="1"/>
    <col min="4363" max="4363" width="12.83203125" style="197" customWidth="1"/>
    <col min="4364" max="4364" width="10.83203125" style="197" customWidth="1"/>
    <col min="4365" max="4607" width="9.33203125" style="197"/>
    <col min="4608" max="4608" width="8.5" style="197" customWidth="1"/>
    <col min="4609" max="4609" width="50.5" style="197" customWidth="1"/>
    <col min="4610" max="4610" width="5.6640625" style="197" customWidth="1"/>
    <col min="4611" max="4611" width="6.6640625" style="197" customWidth="1"/>
    <col min="4612" max="4612" width="9.33203125" style="197"/>
    <col min="4613" max="4613" width="11" style="197" customWidth="1"/>
    <col min="4614" max="4614" width="11.1640625" style="197" customWidth="1"/>
    <col min="4615" max="4615" width="0" style="197" hidden="1" customWidth="1"/>
    <col min="4616" max="4616" width="13.5" style="197" customWidth="1"/>
    <col min="4617" max="4617" width="12" style="197" customWidth="1"/>
    <col min="4618" max="4618" width="0" style="197" hidden="1" customWidth="1"/>
    <col min="4619" max="4619" width="12.83203125" style="197" customWidth="1"/>
    <col min="4620" max="4620" width="10.83203125" style="197" customWidth="1"/>
    <col min="4621" max="4863" width="9.33203125" style="197"/>
    <col min="4864" max="4864" width="8.5" style="197" customWidth="1"/>
    <col min="4865" max="4865" width="50.5" style="197" customWidth="1"/>
    <col min="4866" max="4866" width="5.6640625" style="197" customWidth="1"/>
    <col min="4867" max="4867" width="6.6640625" style="197" customWidth="1"/>
    <col min="4868" max="4868" width="9.33203125" style="197"/>
    <col min="4869" max="4869" width="11" style="197" customWidth="1"/>
    <col min="4870" max="4870" width="11.1640625" style="197" customWidth="1"/>
    <col min="4871" max="4871" width="0" style="197" hidden="1" customWidth="1"/>
    <col min="4872" max="4872" width="13.5" style="197" customWidth="1"/>
    <col min="4873" max="4873" width="12" style="197" customWidth="1"/>
    <col min="4874" max="4874" width="0" style="197" hidden="1" customWidth="1"/>
    <col min="4875" max="4875" width="12.83203125" style="197" customWidth="1"/>
    <col min="4876" max="4876" width="10.83203125" style="197" customWidth="1"/>
    <col min="4877" max="5119" width="9.33203125" style="197"/>
    <col min="5120" max="5120" width="8.5" style="197" customWidth="1"/>
    <col min="5121" max="5121" width="50.5" style="197" customWidth="1"/>
    <col min="5122" max="5122" width="5.6640625" style="197" customWidth="1"/>
    <col min="5123" max="5123" width="6.6640625" style="197" customWidth="1"/>
    <col min="5124" max="5124" width="9.33203125" style="197"/>
    <col min="5125" max="5125" width="11" style="197" customWidth="1"/>
    <col min="5126" max="5126" width="11.1640625" style="197" customWidth="1"/>
    <col min="5127" max="5127" width="0" style="197" hidden="1" customWidth="1"/>
    <col min="5128" max="5128" width="13.5" style="197" customWidth="1"/>
    <col min="5129" max="5129" width="12" style="197" customWidth="1"/>
    <col min="5130" max="5130" width="0" style="197" hidden="1" customWidth="1"/>
    <col min="5131" max="5131" width="12.83203125" style="197" customWidth="1"/>
    <col min="5132" max="5132" width="10.83203125" style="197" customWidth="1"/>
    <col min="5133" max="5375" width="9.33203125" style="197"/>
    <col min="5376" max="5376" width="8.5" style="197" customWidth="1"/>
    <col min="5377" max="5377" width="50.5" style="197" customWidth="1"/>
    <col min="5378" max="5378" width="5.6640625" style="197" customWidth="1"/>
    <col min="5379" max="5379" width="6.6640625" style="197" customWidth="1"/>
    <col min="5380" max="5380" width="9.33203125" style="197"/>
    <col min="5381" max="5381" width="11" style="197" customWidth="1"/>
    <col min="5382" max="5382" width="11.1640625" style="197" customWidth="1"/>
    <col min="5383" max="5383" width="0" style="197" hidden="1" customWidth="1"/>
    <col min="5384" max="5384" width="13.5" style="197" customWidth="1"/>
    <col min="5385" max="5385" width="12" style="197" customWidth="1"/>
    <col min="5386" max="5386" width="0" style="197" hidden="1" customWidth="1"/>
    <col min="5387" max="5387" width="12.83203125" style="197" customWidth="1"/>
    <col min="5388" max="5388" width="10.83203125" style="197" customWidth="1"/>
    <col min="5389" max="5631" width="9.33203125" style="197"/>
    <col min="5632" max="5632" width="8.5" style="197" customWidth="1"/>
    <col min="5633" max="5633" width="50.5" style="197" customWidth="1"/>
    <col min="5634" max="5634" width="5.6640625" style="197" customWidth="1"/>
    <col min="5635" max="5635" width="6.6640625" style="197" customWidth="1"/>
    <col min="5636" max="5636" width="9.33203125" style="197"/>
    <col min="5637" max="5637" width="11" style="197" customWidth="1"/>
    <col min="5638" max="5638" width="11.1640625" style="197" customWidth="1"/>
    <col min="5639" max="5639" width="0" style="197" hidden="1" customWidth="1"/>
    <col min="5640" max="5640" width="13.5" style="197" customWidth="1"/>
    <col min="5641" max="5641" width="12" style="197" customWidth="1"/>
    <col min="5642" max="5642" width="0" style="197" hidden="1" customWidth="1"/>
    <col min="5643" max="5643" width="12.83203125" style="197" customWidth="1"/>
    <col min="5644" max="5644" width="10.83203125" style="197" customWidth="1"/>
    <col min="5645" max="5887" width="9.33203125" style="197"/>
    <col min="5888" max="5888" width="8.5" style="197" customWidth="1"/>
    <col min="5889" max="5889" width="50.5" style="197" customWidth="1"/>
    <col min="5890" max="5890" width="5.6640625" style="197" customWidth="1"/>
    <col min="5891" max="5891" width="6.6640625" style="197" customWidth="1"/>
    <col min="5892" max="5892" width="9.33203125" style="197"/>
    <col min="5893" max="5893" width="11" style="197" customWidth="1"/>
    <col min="5894" max="5894" width="11.1640625" style="197" customWidth="1"/>
    <col min="5895" max="5895" width="0" style="197" hidden="1" customWidth="1"/>
    <col min="5896" max="5896" width="13.5" style="197" customWidth="1"/>
    <col min="5897" max="5897" width="12" style="197" customWidth="1"/>
    <col min="5898" max="5898" width="0" style="197" hidden="1" customWidth="1"/>
    <col min="5899" max="5899" width="12.83203125" style="197" customWidth="1"/>
    <col min="5900" max="5900" width="10.83203125" style="197" customWidth="1"/>
    <col min="5901" max="6143" width="9.33203125" style="197"/>
    <col min="6144" max="6144" width="8.5" style="197" customWidth="1"/>
    <col min="6145" max="6145" width="50.5" style="197" customWidth="1"/>
    <col min="6146" max="6146" width="5.6640625" style="197" customWidth="1"/>
    <col min="6147" max="6147" width="6.6640625" style="197" customWidth="1"/>
    <col min="6148" max="6148" width="9.33203125" style="197"/>
    <col min="6149" max="6149" width="11" style="197" customWidth="1"/>
    <col min="6150" max="6150" width="11.1640625" style="197" customWidth="1"/>
    <col min="6151" max="6151" width="0" style="197" hidden="1" customWidth="1"/>
    <col min="6152" max="6152" width="13.5" style="197" customWidth="1"/>
    <col min="6153" max="6153" width="12" style="197" customWidth="1"/>
    <col min="6154" max="6154" width="0" style="197" hidden="1" customWidth="1"/>
    <col min="6155" max="6155" width="12.83203125" style="197" customWidth="1"/>
    <col min="6156" max="6156" width="10.83203125" style="197" customWidth="1"/>
    <col min="6157" max="6399" width="9.33203125" style="197"/>
    <col min="6400" max="6400" width="8.5" style="197" customWidth="1"/>
    <col min="6401" max="6401" width="50.5" style="197" customWidth="1"/>
    <col min="6402" max="6402" width="5.6640625" style="197" customWidth="1"/>
    <col min="6403" max="6403" width="6.6640625" style="197" customWidth="1"/>
    <col min="6404" max="6404" width="9.33203125" style="197"/>
    <col min="6405" max="6405" width="11" style="197" customWidth="1"/>
    <col min="6406" max="6406" width="11.1640625" style="197" customWidth="1"/>
    <col min="6407" max="6407" width="0" style="197" hidden="1" customWidth="1"/>
    <col min="6408" max="6408" width="13.5" style="197" customWidth="1"/>
    <col min="6409" max="6409" width="12" style="197" customWidth="1"/>
    <col min="6410" max="6410" width="0" style="197" hidden="1" customWidth="1"/>
    <col min="6411" max="6411" width="12.83203125" style="197" customWidth="1"/>
    <col min="6412" max="6412" width="10.83203125" style="197" customWidth="1"/>
    <col min="6413" max="6655" width="9.33203125" style="197"/>
    <col min="6656" max="6656" width="8.5" style="197" customWidth="1"/>
    <col min="6657" max="6657" width="50.5" style="197" customWidth="1"/>
    <col min="6658" max="6658" width="5.6640625" style="197" customWidth="1"/>
    <col min="6659" max="6659" width="6.6640625" style="197" customWidth="1"/>
    <col min="6660" max="6660" width="9.33203125" style="197"/>
    <col min="6661" max="6661" width="11" style="197" customWidth="1"/>
    <col min="6662" max="6662" width="11.1640625" style="197" customWidth="1"/>
    <col min="6663" max="6663" width="0" style="197" hidden="1" customWidth="1"/>
    <col min="6664" max="6664" width="13.5" style="197" customWidth="1"/>
    <col min="6665" max="6665" width="12" style="197" customWidth="1"/>
    <col min="6666" max="6666" width="0" style="197" hidden="1" customWidth="1"/>
    <col min="6667" max="6667" width="12.83203125" style="197" customWidth="1"/>
    <col min="6668" max="6668" width="10.83203125" style="197" customWidth="1"/>
    <col min="6669" max="6911" width="9.33203125" style="197"/>
    <col min="6912" max="6912" width="8.5" style="197" customWidth="1"/>
    <col min="6913" max="6913" width="50.5" style="197" customWidth="1"/>
    <col min="6914" max="6914" width="5.6640625" style="197" customWidth="1"/>
    <col min="6915" max="6915" width="6.6640625" style="197" customWidth="1"/>
    <col min="6916" max="6916" width="9.33203125" style="197"/>
    <col min="6917" max="6917" width="11" style="197" customWidth="1"/>
    <col min="6918" max="6918" width="11.1640625" style="197" customWidth="1"/>
    <col min="6919" max="6919" width="0" style="197" hidden="1" customWidth="1"/>
    <col min="6920" max="6920" width="13.5" style="197" customWidth="1"/>
    <col min="6921" max="6921" width="12" style="197" customWidth="1"/>
    <col min="6922" max="6922" width="0" style="197" hidden="1" customWidth="1"/>
    <col min="6923" max="6923" width="12.83203125" style="197" customWidth="1"/>
    <col min="6924" max="6924" width="10.83203125" style="197" customWidth="1"/>
    <col min="6925" max="7167" width="9.33203125" style="197"/>
    <col min="7168" max="7168" width="8.5" style="197" customWidth="1"/>
    <col min="7169" max="7169" width="50.5" style="197" customWidth="1"/>
    <col min="7170" max="7170" width="5.6640625" style="197" customWidth="1"/>
    <col min="7171" max="7171" width="6.6640625" style="197" customWidth="1"/>
    <col min="7172" max="7172" width="9.33203125" style="197"/>
    <col min="7173" max="7173" width="11" style="197" customWidth="1"/>
    <col min="7174" max="7174" width="11.1640625" style="197" customWidth="1"/>
    <col min="7175" max="7175" width="0" style="197" hidden="1" customWidth="1"/>
    <col min="7176" max="7176" width="13.5" style="197" customWidth="1"/>
    <col min="7177" max="7177" width="12" style="197" customWidth="1"/>
    <col min="7178" max="7178" width="0" style="197" hidden="1" customWidth="1"/>
    <col min="7179" max="7179" width="12.83203125" style="197" customWidth="1"/>
    <col min="7180" max="7180" width="10.83203125" style="197" customWidth="1"/>
    <col min="7181" max="7423" width="9.33203125" style="197"/>
    <col min="7424" max="7424" width="8.5" style="197" customWidth="1"/>
    <col min="7425" max="7425" width="50.5" style="197" customWidth="1"/>
    <col min="7426" max="7426" width="5.6640625" style="197" customWidth="1"/>
    <col min="7427" max="7427" width="6.6640625" style="197" customWidth="1"/>
    <col min="7428" max="7428" width="9.33203125" style="197"/>
    <col min="7429" max="7429" width="11" style="197" customWidth="1"/>
    <col min="7430" max="7430" width="11.1640625" style="197" customWidth="1"/>
    <col min="7431" max="7431" width="0" style="197" hidden="1" customWidth="1"/>
    <col min="7432" max="7432" width="13.5" style="197" customWidth="1"/>
    <col min="7433" max="7433" width="12" style="197" customWidth="1"/>
    <col min="7434" max="7434" width="0" style="197" hidden="1" customWidth="1"/>
    <col min="7435" max="7435" width="12.83203125" style="197" customWidth="1"/>
    <col min="7436" max="7436" width="10.83203125" style="197" customWidth="1"/>
    <col min="7437" max="7679" width="9.33203125" style="197"/>
    <col min="7680" max="7680" width="8.5" style="197" customWidth="1"/>
    <col min="7681" max="7681" width="50.5" style="197" customWidth="1"/>
    <col min="7682" max="7682" width="5.6640625" style="197" customWidth="1"/>
    <col min="7683" max="7683" width="6.6640625" style="197" customWidth="1"/>
    <col min="7684" max="7684" width="9.33203125" style="197"/>
    <col min="7685" max="7685" width="11" style="197" customWidth="1"/>
    <col min="7686" max="7686" width="11.1640625" style="197" customWidth="1"/>
    <col min="7687" max="7687" width="0" style="197" hidden="1" customWidth="1"/>
    <col min="7688" max="7688" width="13.5" style="197" customWidth="1"/>
    <col min="7689" max="7689" width="12" style="197" customWidth="1"/>
    <col min="7690" max="7690" width="0" style="197" hidden="1" customWidth="1"/>
    <col min="7691" max="7691" width="12.83203125" style="197" customWidth="1"/>
    <col min="7692" max="7692" width="10.83203125" style="197" customWidth="1"/>
    <col min="7693" max="7935" width="9.33203125" style="197"/>
    <col min="7936" max="7936" width="8.5" style="197" customWidth="1"/>
    <col min="7937" max="7937" width="50.5" style="197" customWidth="1"/>
    <col min="7938" max="7938" width="5.6640625" style="197" customWidth="1"/>
    <col min="7939" max="7939" width="6.6640625" style="197" customWidth="1"/>
    <col min="7940" max="7940" width="9.33203125" style="197"/>
    <col min="7941" max="7941" width="11" style="197" customWidth="1"/>
    <col min="7942" max="7942" width="11.1640625" style="197" customWidth="1"/>
    <col min="7943" max="7943" width="0" style="197" hidden="1" customWidth="1"/>
    <col min="7944" max="7944" width="13.5" style="197" customWidth="1"/>
    <col min="7945" max="7945" width="12" style="197" customWidth="1"/>
    <col min="7946" max="7946" width="0" style="197" hidden="1" customWidth="1"/>
    <col min="7947" max="7947" width="12.83203125" style="197" customWidth="1"/>
    <col min="7948" max="7948" width="10.83203125" style="197" customWidth="1"/>
    <col min="7949" max="8191" width="9.33203125" style="197"/>
    <col min="8192" max="8192" width="8.5" style="197" customWidth="1"/>
    <col min="8193" max="8193" width="50.5" style="197" customWidth="1"/>
    <col min="8194" max="8194" width="5.6640625" style="197" customWidth="1"/>
    <col min="8195" max="8195" width="6.6640625" style="197" customWidth="1"/>
    <col min="8196" max="8196" width="9.33203125" style="197"/>
    <col min="8197" max="8197" width="11" style="197" customWidth="1"/>
    <col min="8198" max="8198" width="11.1640625" style="197" customWidth="1"/>
    <col min="8199" max="8199" width="0" style="197" hidden="1" customWidth="1"/>
    <col min="8200" max="8200" width="13.5" style="197" customWidth="1"/>
    <col min="8201" max="8201" width="12" style="197" customWidth="1"/>
    <col min="8202" max="8202" width="0" style="197" hidden="1" customWidth="1"/>
    <col min="8203" max="8203" width="12.83203125" style="197" customWidth="1"/>
    <col min="8204" max="8204" width="10.83203125" style="197" customWidth="1"/>
    <col min="8205" max="8447" width="9.33203125" style="197"/>
    <col min="8448" max="8448" width="8.5" style="197" customWidth="1"/>
    <col min="8449" max="8449" width="50.5" style="197" customWidth="1"/>
    <col min="8450" max="8450" width="5.6640625" style="197" customWidth="1"/>
    <col min="8451" max="8451" width="6.6640625" style="197" customWidth="1"/>
    <col min="8452" max="8452" width="9.33203125" style="197"/>
    <col min="8453" max="8453" width="11" style="197" customWidth="1"/>
    <col min="8454" max="8454" width="11.1640625" style="197" customWidth="1"/>
    <col min="8455" max="8455" width="0" style="197" hidden="1" customWidth="1"/>
    <col min="8456" max="8456" width="13.5" style="197" customWidth="1"/>
    <col min="8457" max="8457" width="12" style="197" customWidth="1"/>
    <col min="8458" max="8458" width="0" style="197" hidden="1" customWidth="1"/>
    <col min="8459" max="8459" width="12.83203125" style="197" customWidth="1"/>
    <col min="8460" max="8460" width="10.83203125" style="197" customWidth="1"/>
    <col min="8461" max="8703" width="9.33203125" style="197"/>
    <col min="8704" max="8704" width="8.5" style="197" customWidth="1"/>
    <col min="8705" max="8705" width="50.5" style="197" customWidth="1"/>
    <col min="8706" max="8706" width="5.6640625" style="197" customWidth="1"/>
    <col min="8707" max="8707" width="6.6640625" style="197" customWidth="1"/>
    <col min="8708" max="8708" width="9.33203125" style="197"/>
    <col min="8709" max="8709" width="11" style="197" customWidth="1"/>
    <col min="8710" max="8710" width="11.1640625" style="197" customWidth="1"/>
    <col min="8711" max="8711" width="0" style="197" hidden="1" customWidth="1"/>
    <col min="8712" max="8712" width="13.5" style="197" customWidth="1"/>
    <col min="8713" max="8713" width="12" style="197" customWidth="1"/>
    <col min="8714" max="8714" width="0" style="197" hidden="1" customWidth="1"/>
    <col min="8715" max="8715" width="12.83203125" style="197" customWidth="1"/>
    <col min="8716" max="8716" width="10.83203125" style="197" customWidth="1"/>
    <col min="8717" max="8959" width="9.33203125" style="197"/>
    <col min="8960" max="8960" width="8.5" style="197" customWidth="1"/>
    <col min="8961" max="8961" width="50.5" style="197" customWidth="1"/>
    <col min="8962" max="8962" width="5.6640625" style="197" customWidth="1"/>
    <col min="8963" max="8963" width="6.6640625" style="197" customWidth="1"/>
    <col min="8964" max="8964" width="9.33203125" style="197"/>
    <col min="8965" max="8965" width="11" style="197" customWidth="1"/>
    <col min="8966" max="8966" width="11.1640625" style="197" customWidth="1"/>
    <col min="8967" max="8967" width="0" style="197" hidden="1" customWidth="1"/>
    <col min="8968" max="8968" width="13.5" style="197" customWidth="1"/>
    <col min="8969" max="8969" width="12" style="197" customWidth="1"/>
    <col min="8970" max="8970" width="0" style="197" hidden="1" customWidth="1"/>
    <col min="8971" max="8971" width="12.83203125" style="197" customWidth="1"/>
    <col min="8972" max="8972" width="10.83203125" style="197" customWidth="1"/>
    <col min="8973" max="9215" width="9.33203125" style="197"/>
    <col min="9216" max="9216" width="8.5" style="197" customWidth="1"/>
    <col min="9217" max="9217" width="50.5" style="197" customWidth="1"/>
    <col min="9218" max="9218" width="5.6640625" style="197" customWidth="1"/>
    <col min="9219" max="9219" width="6.6640625" style="197" customWidth="1"/>
    <col min="9220" max="9220" width="9.33203125" style="197"/>
    <col min="9221" max="9221" width="11" style="197" customWidth="1"/>
    <col min="9222" max="9222" width="11.1640625" style="197" customWidth="1"/>
    <col min="9223" max="9223" width="0" style="197" hidden="1" customWidth="1"/>
    <col min="9224" max="9224" width="13.5" style="197" customWidth="1"/>
    <col min="9225" max="9225" width="12" style="197" customWidth="1"/>
    <col min="9226" max="9226" width="0" style="197" hidden="1" customWidth="1"/>
    <col min="9227" max="9227" width="12.83203125" style="197" customWidth="1"/>
    <col min="9228" max="9228" width="10.83203125" style="197" customWidth="1"/>
    <col min="9229" max="9471" width="9.33203125" style="197"/>
    <col min="9472" max="9472" width="8.5" style="197" customWidth="1"/>
    <col min="9473" max="9473" width="50.5" style="197" customWidth="1"/>
    <col min="9474" max="9474" width="5.6640625" style="197" customWidth="1"/>
    <col min="9475" max="9475" width="6.6640625" style="197" customWidth="1"/>
    <col min="9476" max="9476" width="9.33203125" style="197"/>
    <col min="9477" max="9477" width="11" style="197" customWidth="1"/>
    <col min="9478" max="9478" width="11.1640625" style="197" customWidth="1"/>
    <col min="9479" max="9479" width="0" style="197" hidden="1" customWidth="1"/>
    <col min="9480" max="9480" width="13.5" style="197" customWidth="1"/>
    <col min="9481" max="9481" width="12" style="197" customWidth="1"/>
    <col min="9482" max="9482" width="0" style="197" hidden="1" customWidth="1"/>
    <col min="9483" max="9483" width="12.83203125" style="197" customWidth="1"/>
    <col min="9484" max="9484" width="10.83203125" style="197" customWidth="1"/>
    <col min="9485" max="9727" width="9.33203125" style="197"/>
    <col min="9728" max="9728" width="8.5" style="197" customWidth="1"/>
    <col min="9729" max="9729" width="50.5" style="197" customWidth="1"/>
    <col min="9730" max="9730" width="5.6640625" style="197" customWidth="1"/>
    <col min="9731" max="9731" width="6.6640625" style="197" customWidth="1"/>
    <col min="9732" max="9732" width="9.33203125" style="197"/>
    <col min="9733" max="9733" width="11" style="197" customWidth="1"/>
    <col min="9734" max="9734" width="11.1640625" style="197" customWidth="1"/>
    <col min="9735" max="9735" width="0" style="197" hidden="1" customWidth="1"/>
    <col min="9736" max="9736" width="13.5" style="197" customWidth="1"/>
    <col min="9737" max="9737" width="12" style="197" customWidth="1"/>
    <col min="9738" max="9738" width="0" style="197" hidden="1" customWidth="1"/>
    <col min="9739" max="9739" width="12.83203125" style="197" customWidth="1"/>
    <col min="9740" max="9740" width="10.83203125" style="197" customWidth="1"/>
    <col min="9741" max="9983" width="9.33203125" style="197"/>
    <col min="9984" max="9984" width="8.5" style="197" customWidth="1"/>
    <col min="9985" max="9985" width="50.5" style="197" customWidth="1"/>
    <col min="9986" max="9986" width="5.6640625" style="197" customWidth="1"/>
    <col min="9987" max="9987" width="6.6640625" style="197" customWidth="1"/>
    <col min="9988" max="9988" width="9.33203125" style="197"/>
    <col min="9989" max="9989" width="11" style="197" customWidth="1"/>
    <col min="9990" max="9990" width="11.1640625" style="197" customWidth="1"/>
    <col min="9991" max="9991" width="0" style="197" hidden="1" customWidth="1"/>
    <col min="9992" max="9992" width="13.5" style="197" customWidth="1"/>
    <col min="9993" max="9993" width="12" style="197" customWidth="1"/>
    <col min="9994" max="9994" width="0" style="197" hidden="1" customWidth="1"/>
    <col min="9995" max="9995" width="12.83203125" style="197" customWidth="1"/>
    <col min="9996" max="9996" width="10.83203125" style="197" customWidth="1"/>
    <col min="9997" max="10239" width="9.33203125" style="197"/>
    <col min="10240" max="10240" width="8.5" style="197" customWidth="1"/>
    <col min="10241" max="10241" width="50.5" style="197" customWidth="1"/>
    <col min="10242" max="10242" width="5.6640625" style="197" customWidth="1"/>
    <col min="10243" max="10243" width="6.6640625" style="197" customWidth="1"/>
    <col min="10244" max="10244" width="9.33203125" style="197"/>
    <col min="10245" max="10245" width="11" style="197" customWidth="1"/>
    <col min="10246" max="10246" width="11.1640625" style="197" customWidth="1"/>
    <col min="10247" max="10247" width="0" style="197" hidden="1" customWidth="1"/>
    <col min="10248" max="10248" width="13.5" style="197" customWidth="1"/>
    <col min="10249" max="10249" width="12" style="197" customWidth="1"/>
    <col min="10250" max="10250" width="0" style="197" hidden="1" customWidth="1"/>
    <col min="10251" max="10251" width="12.83203125" style="197" customWidth="1"/>
    <col min="10252" max="10252" width="10.83203125" style="197" customWidth="1"/>
    <col min="10253" max="10495" width="9.33203125" style="197"/>
    <col min="10496" max="10496" width="8.5" style="197" customWidth="1"/>
    <col min="10497" max="10497" width="50.5" style="197" customWidth="1"/>
    <col min="10498" max="10498" width="5.6640625" style="197" customWidth="1"/>
    <col min="10499" max="10499" width="6.6640625" style="197" customWidth="1"/>
    <col min="10500" max="10500" width="9.33203125" style="197"/>
    <col min="10501" max="10501" width="11" style="197" customWidth="1"/>
    <col min="10502" max="10502" width="11.1640625" style="197" customWidth="1"/>
    <col min="10503" max="10503" width="0" style="197" hidden="1" customWidth="1"/>
    <col min="10504" max="10504" width="13.5" style="197" customWidth="1"/>
    <col min="10505" max="10505" width="12" style="197" customWidth="1"/>
    <col min="10506" max="10506" width="0" style="197" hidden="1" customWidth="1"/>
    <col min="10507" max="10507" width="12.83203125" style="197" customWidth="1"/>
    <col min="10508" max="10508" width="10.83203125" style="197" customWidth="1"/>
    <col min="10509" max="10751" width="9.33203125" style="197"/>
    <col min="10752" max="10752" width="8.5" style="197" customWidth="1"/>
    <col min="10753" max="10753" width="50.5" style="197" customWidth="1"/>
    <col min="10754" max="10754" width="5.6640625" style="197" customWidth="1"/>
    <col min="10755" max="10755" width="6.6640625" style="197" customWidth="1"/>
    <col min="10756" max="10756" width="9.33203125" style="197"/>
    <col min="10757" max="10757" width="11" style="197" customWidth="1"/>
    <col min="10758" max="10758" width="11.1640625" style="197" customWidth="1"/>
    <col min="10759" max="10759" width="0" style="197" hidden="1" customWidth="1"/>
    <col min="10760" max="10760" width="13.5" style="197" customWidth="1"/>
    <col min="10761" max="10761" width="12" style="197" customWidth="1"/>
    <col min="10762" max="10762" width="0" style="197" hidden="1" customWidth="1"/>
    <col min="10763" max="10763" width="12.83203125" style="197" customWidth="1"/>
    <col min="10764" max="10764" width="10.83203125" style="197" customWidth="1"/>
    <col min="10765" max="11007" width="9.33203125" style="197"/>
    <col min="11008" max="11008" width="8.5" style="197" customWidth="1"/>
    <col min="11009" max="11009" width="50.5" style="197" customWidth="1"/>
    <col min="11010" max="11010" width="5.6640625" style="197" customWidth="1"/>
    <col min="11011" max="11011" width="6.6640625" style="197" customWidth="1"/>
    <col min="11012" max="11012" width="9.33203125" style="197"/>
    <col min="11013" max="11013" width="11" style="197" customWidth="1"/>
    <col min="11014" max="11014" width="11.1640625" style="197" customWidth="1"/>
    <col min="11015" max="11015" width="0" style="197" hidden="1" customWidth="1"/>
    <col min="11016" max="11016" width="13.5" style="197" customWidth="1"/>
    <col min="11017" max="11017" width="12" style="197" customWidth="1"/>
    <col min="11018" max="11018" width="0" style="197" hidden="1" customWidth="1"/>
    <col min="11019" max="11019" width="12.83203125" style="197" customWidth="1"/>
    <col min="11020" max="11020" width="10.83203125" style="197" customWidth="1"/>
    <col min="11021" max="11263" width="9.33203125" style="197"/>
    <col min="11264" max="11264" width="8.5" style="197" customWidth="1"/>
    <col min="11265" max="11265" width="50.5" style="197" customWidth="1"/>
    <col min="11266" max="11266" width="5.6640625" style="197" customWidth="1"/>
    <col min="11267" max="11267" width="6.6640625" style="197" customWidth="1"/>
    <col min="11268" max="11268" width="9.33203125" style="197"/>
    <col min="11269" max="11269" width="11" style="197" customWidth="1"/>
    <col min="11270" max="11270" width="11.1640625" style="197" customWidth="1"/>
    <col min="11271" max="11271" width="0" style="197" hidden="1" customWidth="1"/>
    <col min="11272" max="11272" width="13.5" style="197" customWidth="1"/>
    <col min="11273" max="11273" width="12" style="197" customWidth="1"/>
    <col min="11274" max="11274" width="0" style="197" hidden="1" customWidth="1"/>
    <col min="11275" max="11275" width="12.83203125" style="197" customWidth="1"/>
    <col min="11276" max="11276" width="10.83203125" style="197" customWidth="1"/>
    <col min="11277" max="11519" width="9.33203125" style="197"/>
    <col min="11520" max="11520" width="8.5" style="197" customWidth="1"/>
    <col min="11521" max="11521" width="50.5" style="197" customWidth="1"/>
    <col min="11522" max="11522" width="5.6640625" style="197" customWidth="1"/>
    <col min="11523" max="11523" width="6.6640625" style="197" customWidth="1"/>
    <col min="11524" max="11524" width="9.33203125" style="197"/>
    <col min="11525" max="11525" width="11" style="197" customWidth="1"/>
    <col min="11526" max="11526" width="11.1640625" style="197" customWidth="1"/>
    <col min="11527" max="11527" width="0" style="197" hidden="1" customWidth="1"/>
    <col min="11528" max="11528" width="13.5" style="197" customWidth="1"/>
    <col min="11529" max="11529" width="12" style="197" customWidth="1"/>
    <col min="11530" max="11530" width="0" style="197" hidden="1" customWidth="1"/>
    <col min="11531" max="11531" width="12.83203125" style="197" customWidth="1"/>
    <col min="11532" max="11532" width="10.83203125" style="197" customWidth="1"/>
    <col min="11533" max="11775" width="9.33203125" style="197"/>
    <col min="11776" max="11776" width="8.5" style="197" customWidth="1"/>
    <col min="11777" max="11777" width="50.5" style="197" customWidth="1"/>
    <col min="11778" max="11778" width="5.6640625" style="197" customWidth="1"/>
    <col min="11779" max="11779" width="6.6640625" style="197" customWidth="1"/>
    <col min="11780" max="11780" width="9.33203125" style="197"/>
    <col min="11781" max="11781" width="11" style="197" customWidth="1"/>
    <col min="11782" max="11782" width="11.1640625" style="197" customWidth="1"/>
    <col min="11783" max="11783" width="0" style="197" hidden="1" customWidth="1"/>
    <col min="11784" max="11784" width="13.5" style="197" customWidth="1"/>
    <col min="11785" max="11785" width="12" style="197" customWidth="1"/>
    <col min="11786" max="11786" width="0" style="197" hidden="1" customWidth="1"/>
    <col min="11787" max="11787" width="12.83203125" style="197" customWidth="1"/>
    <col min="11788" max="11788" width="10.83203125" style="197" customWidth="1"/>
    <col min="11789" max="12031" width="9.33203125" style="197"/>
    <col min="12032" max="12032" width="8.5" style="197" customWidth="1"/>
    <col min="12033" max="12033" width="50.5" style="197" customWidth="1"/>
    <col min="12034" max="12034" width="5.6640625" style="197" customWidth="1"/>
    <col min="12035" max="12035" width="6.6640625" style="197" customWidth="1"/>
    <col min="12036" max="12036" width="9.33203125" style="197"/>
    <col min="12037" max="12037" width="11" style="197" customWidth="1"/>
    <col min="12038" max="12038" width="11.1640625" style="197" customWidth="1"/>
    <col min="12039" max="12039" width="0" style="197" hidden="1" customWidth="1"/>
    <col min="12040" max="12040" width="13.5" style="197" customWidth="1"/>
    <col min="12041" max="12041" width="12" style="197" customWidth="1"/>
    <col min="12042" max="12042" width="0" style="197" hidden="1" customWidth="1"/>
    <col min="12043" max="12043" width="12.83203125" style="197" customWidth="1"/>
    <col min="12044" max="12044" width="10.83203125" style="197" customWidth="1"/>
    <col min="12045" max="12287" width="9.33203125" style="197"/>
    <col min="12288" max="12288" width="8.5" style="197" customWidth="1"/>
    <col min="12289" max="12289" width="50.5" style="197" customWidth="1"/>
    <col min="12290" max="12290" width="5.6640625" style="197" customWidth="1"/>
    <col min="12291" max="12291" width="6.6640625" style="197" customWidth="1"/>
    <col min="12292" max="12292" width="9.33203125" style="197"/>
    <col min="12293" max="12293" width="11" style="197" customWidth="1"/>
    <col min="12294" max="12294" width="11.1640625" style="197" customWidth="1"/>
    <col min="12295" max="12295" width="0" style="197" hidden="1" customWidth="1"/>
    <col min="12296" max="12296" width="13.5" style="197" customWidth="1"/>
    <col min="12297" max="12297" width="12" style="197" customWidth="1"/>
    <col min="12298" max="12298" width="0" style="197" hidden="1" customWidth="1"/>
    <col min="12299" max="12299" width="12.83203125" style="197" customWidth="1"/>
    <col min="12300" max="12300" width="10.83203125" style="197" customWidth="1"/>
    <col min="12301" max="12543" width="9.33203125" style="197"/>
    <col min="12544" max="12544" width="8.5" style="197" customWidth="1"/>
    <col min="12545" max="12545" width="50.5" style="197" customWidth="1"/>
    <col min="12546" max="12546" width="5.6640625" style="197" customWidth="1"/>
    <col min="12547" max="12547" width="6.6640625" style="197" customWidth="1"/>
    <col min="12548" max="12548" width="9.33203125" style="197"/>
    <col min="12549" max="12549" width="11" style="197" customWidth="1"/>
    <col min="12550" max="12550" width="11.1640625" style="197" customWidth="1"/>
    <col min="12551" max="12551" width="0" style="197" hidden="1" customWidth="1"/>
    <col min="12552" max="12552" width="13.5" style="197" customWidth="1"/>
    <col min="12553" max="12553" width="12" style="197" customWidth="1"/>
    <col min="12554" max="12554" width="0" style="197" hidden="1" customWidth="1"/>
    <col min="12555" max="12555" width="12.83203125" style="197" customWidth="1"/>
    <col min="12556" max="12556" width="10.83203125" style="197" customWidth="1"/>
    <col min="12557" max="12799" width="9.33203125" style="197"/>
    <col min="12800" max="12800" width="8.5" style="197" customWidth="1"/>
    <col min="12801" max="12801" width="50.5" style="197" customWidth="1"/>
    <col min="12802" max="12802" width="5.6640625" style="197" customWidth="1"/>
    <col min="12803" max="12803" width="6.6640625" style="197" customWidth="1"/>
    <col min="12804" max="12804" width="9.33203125" style="197"/>
    <col min="12805" max="12805" width="11" style="197" customWidth="1"/>
    <col min="12806" max="12806" width="11.1640625" style="197" customWidth="1"/>
    <col min="12807" max="12807" width="0" style="197" hidden="1" customWidth="1"/>
    <col min="12808" max="12808" width="13.5" style="197" customWidth="1"/>
    <col min="12809" max="12809" width="12" style="197" customWidth="1"/>
    <col min="12810" max="12810" width="0" style="197" hidden="1" customWidth="1"/>
    <col min="12811" max="12811" width="12.83203125" style="197" customWidth="1"/>
    <col min="12812" max="12812" width="10.83203125" style="197" customWidth="1"/>
    <col min="12813" max="13055" width="9.33203125" style="197"/>
    <col min="13056" max="13056" width="8.5" style="197" customWidth="1"/>
    <col min="13057" max="13057" width="50.5" style="197" customWidth="1"/>
    <col min="13058" max="13058" width="5.6640625" style="197" customWidth="1"/>
    <col min="13059" max="13059" width="6.6640625" style="197" customWidth="1"/>
    <col min="13060" max="13060" width="9.33203125" style="197"/>
    <col min="13061" max="13061" width="11" style="197" customWidth="1"/>
    <col min="13062" max="13062" width="11.1640625" style="197" customWidth="1"/>
    <col min="13063" max="13063" width="0" style="197" hidden="1" customWidth="1"/>
    <col min="13064" max="13064" width="13.5" style="197" customWidth="1"/>
    <col min="13065" max="13065" width="12" style="197" customWidth="1"/>
    <col min="13066" max="13066" width="0" style="197" hidden="1" customWidth="1"/>
    <col min="13067" max="13067" width="12.83203125" style="197" customWidth="1"/>
    <col min="13068" max="13068" width="10.83203125" style="197" customWidth="1"/>
    <col min="13069" max="13311" width="9.33203125" style="197"/>
    <col min="13312" max="13312" width="8.5" style="197" customWidth="1"/>
    <col min="13313" max="13313" width="50.5" style="197" customWidth="1"/>
    <col min="13314" max="13314" width="5.6640625" style="197" customWidth="1"/>
    <col min="13315" max="13315" width="6.6640625" style="197" customWidth="1"/>
    <col min="13316" max="13316" width="9.33203125" style="197"/>
    <col min="13317" max="13317" width="11" style="197" customWidth="1"/>
    <col min="13318" max="13318" width="11.1640625" style="197" customWidth="1"/>
    <col min="13319" max="13319" width="0" style="197" hidden="1" customWidth="1"/>
    <col min="13320" max="13320" width="13.5" style="197" customWidth="1"/>
    <col min="13321" max="13321" width="12" style="197" customWidth="1"/>
    <col min="13322" max="13322" width="0" style="197" hidden="1" customWidth="1"/>
    <col min="13323" max="13323" width="12.83203125" style="197" customWidth="1"/>
    <col min="13324" max="13324" width="10.83203125" style="197" customWidth="1"/>
    <col min="13325" max="13567" width="9.33203125" style="197"/>
    <col min="13568" max="13568" width="8.5" style="197" customWidth="1"/>
    <col min="13569" max="13569" width="50.5" style="197" customWidth="1"/>
    <col min="13570" max="13570" width="5.6640625" style="197" customWidth="1"/>
    <col min="13571" max="13571" width="6.6640625" style="197" customWidth="1"/>
    <col min="13572" max="13572" width="9.33203125" style="197"/>
    <col min="13573" max="13573" width="11" style="197" customWidth="1"/>
    <col min="13574" max="13574" width="11.1640625" style="197" customWidth="1"/>
    <col min="13575" max="13575" width="0" style="197" hidden="1" customWidth="1"/>
    <col min="13576" max="13576" width="13.5" style="197" customWidth="1"/>
    <col min="13577" max="13577" width="12" style="197" customWidth="1"/>
    <col min="13578" max="13578" width="0" style="197" hidden="1" customWidth="1"/>
    <col min="13579" max="13579" width="12.83203125" style="197" customWidth="1"/>
    <col min="13580" max="13580" width="10.83203125" style="197" customWidth="1"/>
    <col min="13581" max="13823" width="9.33203125" style="197"/>
    <col min="13824" max="13824" width="8.5" style="197" customWidth="1"/>
    <col min="13825" max="13825" width="50.5" style="197" customWidth="1"/>
    <col min="13826" max="13826" width="5.6640625" style="197" customWidth="1"/>
    <col min="13827" max="13827" width="6.6640625" style="197" customWidth="1"/>
    <col min="13828" max="13828" width="9.33203125" style="197"/>
    <col min="13829" max="13829" width="11" style="197" customWidth="1"/>
    <col min="13830" max="13830" width="11.1640625" style="197" customWidth="1"/>
    <col min="13831" max="13831" width="0" style="197" hidden="1" customWidth="1"/>
    <col min="13832" max="13832" width="13.5" style="197" customWidth="1"/>
    <col min="13833" max="13833" width="12" style="197" customWidth="1"/>
    <col min="13834" max="13834" width="0" style="197" hidden="1" customWidth="1"/>
    <col min="13835" max="13835" width="12.83203125" style="197" customWidth="1"/>
    <col min="13836" max="13836" width="10.83203125" style="197" customWidth="1"/>
    <col min="13837" max="14079" width="9.33203125" style="197"/>
    <col min="14080" max="14080" width="8.5" style="197" customWidth="1"/>
    <col min="14081" max="14081" width="50.5" style="197" customWidth="1"/>
    <col min="14082" max="14082" width="5.6640625" style="197" customWidth="1"/>
    <col min="14083" max="14083" width="6.6640625" style="197" customWidth="1"/>
    <col min="14084" max="14084" width="9.33203125" style="197"/>
    <col min="14085" max="14085" width="11" style="197" customWidth="1"/>
    <col min="14086" max="14086" width="11.1640625" style="197" customWidth="1"/>
    <col min="14087" max="14087" width="0" style="197" hidden="1" customWidth="1"/>
    <col min="14088" max="14088" width="13.5" style="197" customWidth="1"/>
    <col min="14089" max="14089" width="12" style="197" customWidth="1"/>
    <col min="14090" max="14090" width="0" style="197" hidden="1" customWidth="1"/>
    <col min="14091" max="14091" width="12.83203125" style="197" customWidth="1"/>
    <col min="14092" max="14092" width="10.83203125" style="197" customWidth="1"/>
    <col min="14093" max="14335" width="9.33203125" style="197"/>
    <col min="14336" max="14336" width="8.5" style="197" customWidth="1"/>
    <col min="14337" max="14337" width="50.5" style="197" customWidth="1"/>
    <col min="14338" max="14338" width="5.6640625" style="197" customWidth="1"/>
    <col min="14339" max="14339" width="6.6640625" style="197" customWidth="1"/>
    <col min="14340" max="14340" width="9.33203125" style="197"/>
    <col min="14341" max="14341" width="11" style="197" customWidth="1"/>
    <col min="14342" max="14342" width="11.1640625" style="197" customWidth="1"/>
    <col min="14343" max="14343" width="0" style="197" hidden="1" customWidth="1"/>
    <col min="14344" max="14344" width="13.5" style="197" customWidth="1"/>
    <col min="14345" max="14345" width="12" style="197" customWidth="1"/>
    <col min="14346" max="14346" width="0" style="197" hidden="1" customWidth="1"/>
    <col min="14347" max="14347" width="12.83203125" style="197" customWidth="1"/>
    <col min="14348" max="14348" width="10.83203125" style="197" customWidth="1"/>
    <col min="14349" max="14591" width="9.33203125" style="197"/>
    <col min="14592" max="14592" width="8.5" style="197" customWidth="1"/>
    <col min="14593" max="14593" width="50.5" style="197" customWidth="1"/>
    <col min="14594" max="14594" width="5.6640625" style="197" customWidth="1"/>
    <col min="14595" max="14595" width="6.6640625" style="197" customWidth="1"/>
    <col min="14596" max="14596" width="9.33203125" style="197"/>
    <col min="14597" max="14597" width="11" style="197" customWidth="1"/>
    <col min="14598" max="14598" width="11.1640625" style="197" customWidth="1"/>
    <col min="14599" max="14599" width="0" style="197" hidden="1" customWidth="1"/>
    <col min="14600" max="14600" width="13.5" style="197" customWidth="1"/>
    <col min="14601" max="14601" width="12" style="197" customWidth="1"/>
    <col min="14602" max="14602" width="0" style="197" hidden="1" customWidth="1"/>
    <col min="14603" max="14603" width="12.83203125" style="197" customWidth="1"/>
    <col min="14604" max="14604" width="10.83203125" style="197" customWidth="1"/>
    <col min="14605" max="14847" width="9.33203125" style="197"/>
    <col min="14848" max="14848" width="8.5" style="197" customWidth="1"/>
    <col min="14849" max="14849" width="50.5" style="197" customWidth="1"/>
    <col min="14850" max="14850" width="5.6640625" style="197" customWidth="1"/>
    <col min="14851" max="14851" width="6.6640625" style="197" customWidth="1"/>
    <col min="14852" max="14852" width="9.33203125" style="197"/>
    <col min="14853" max="14853" width="11" style="197" customWidth="1"/>
    <col min="14854" max="14854" width="11.1640625" style="197" customWidth="1"/>
    <col min="14855" max="14855" width="0" style="197" hidden="1" customWidth="1"/>
    <col min="14856" max="14856" width="13.5" style="197" customWidth="1"/>
    <col min="14857" max="14857" width="12" style="197" customWidth="1"/>
    <col min="14858" max="14858" width="0" style="197" hidden="1" customWidth="1"/>
    <col min="14859" max="14859" width="12.83203125" style="197" customWidth="1"/>
    <col min="14860" max="14860" width="10.83203125" style="197" customWidth="1"/>
    <col min="14861" max="15103" width="9.33203125" style="197"/>
    <col min="15104" max="15104" width="8.5" style="197" customWidth="1"/>
    <col min="15105" max="15105" width="50.5" style="197" customWidth="1"/>
    <col min="15106" max="15106" width="5.6640625" style="197" customWidth="1"/>
    <col min="15107" max="15107" width="6.6640625" style="197" customWidth="1"/>
    <col min="15108" max="15108" width="9.33203125" style="197"/>
    <col min="15109" max="15109" width="11" style="197" customWidth="1"/>
    <col min="15110" max="15110" width="11.1640625" style="197" customWidth="1"/>
    <col min="15111" max="15111" width="0" style="197" hidden="1" customWidth="1"/>
    <col min="15112" max="15112" width="13.5" style="197" customWidth="1"/>
    <col min="15113" max="15113" width="12" style="197" customWidth="1"/>
    <col min="15114" max="15114" width="0" style="197" hidden="1" customWidth="1"/>
    <col min="15115" max="15115" width="12.83203125" style="197" customWidth="1"/>
    <col min="15116" max="15116" width="10.83203125" style="197" customWidth="1"/>
    <col min="15117" max="15359" width="9.33203125" style="197"/>
    <col min="15360" max="15360" width="8.5" style="197" customWidth="1"/>
    <col min="15361" max="15361" width="50.5" style="197" customWidth="1"/>
    <col min="15362" max="15362" width="5.6640625" style="197" customWidth="1"/>
    <col min="15363" max="15363" width="6.6640625" style="197" customWidth="1"/>
    <col min="15364" max="15364" width="9.33203125" style="197"/>
    <col min="15365" max="15365" width="11" style="197" customWidth="1"/>
    <col min="15366" max="15366" width="11.1640625" style="197" customWidth="1"/>
    <col min="15367" max="15367" width="0" style="197" hidden="1" customWidth="1"/>
    <col min="15368" max="15368" width="13.5" style="197" customWidth="1"/>
    <col min="15369" max="15369" width="12" style="197" customWidth="1"/>
    <col min="15370" max="15370" width="0" style="197" hidden="1" customWidth="1"/>
    <col min="15371" max="15371" width="12.83203125" style="197" customWidth="1"/>
    <col min="15372" max="15372" width="10.83203125" style="197" customWidth="1"/>
    <col min="15373" max="15615" width="9.33203125" style="197"/>
    <col min="15616" max="15616" width="8.5" style="197" customWidth="1"/>
    <col min="15617" max="15617" width="50.5" style="197" customWidth="1"/>
    <col min="15618" max="15618" width="5.6640625" style="197" customWidth="1"/>
    <col min="15619" max="15619" width="6.6640625" style="197" customWidth="1"/>
    <col min="15620" max="15620" width="9.33203125" style="197"/>
    <col min="15621" max="15621" width="11" style="197" customWidth="1"/>
    <col min="15622" max="15622" width="11.1640625" style="197" customWidth="1"/>
    <col min="15623" max="15623" width="0" style="197" hidden="1" customWidth="1"/>
    <col min="15624" max="15624" width="13.5" style="197" customWidth="1"/>
    <col min="15625" max="15625" width="12" style="197" customWidth="1"/>
    <col min="15626" max="15626" width="0" style="197" hidden="1" customWidth="1"/>
    <col min="15627" max="15627" width="12.83203125" style="197" customWidth="1"/>
    <col min="15628" max="15628" width="10.83203125" style="197" customWidth="1"/>
    <col min="15629" max="15871" width="9.33203125" style="197"/>
    <col min="15872" max="15872" width="8.5" style="197" customWidth="1"/>
    <col min="15873" max="15873" width="50.5" style="197" customWidth="1"/>
    <col min="15874" max="15874" width="5.6640625" style="197" customWidth="1"/>
    <col min="15875" max="15875" width="6.6640625" style="197" customWidth="1"/>
    <col min="15876" max="15876" width="9.33203125" style="197"/>
    <col min="15877" max="15877" width="11" style="197" customWidth="1"/>
    <col min="15878" max="15878" width="11.1640625" style="197" customWidth="1"/>
    <col min="15879" max="15879" width="0" style="197" hidden="1" customWidth="1"/>
    <col min="15880" max="15880" width="13.5" style="197" customWidth="1"/>
    <col min="15881" max="15881" width="12" style="197" customWidth="1"/>
    <col min="15882" max="15882" width="0" style="197" hidden="1" customWidth="1"/>
    <col min="15883" max="15883" width="12.83203125" style="197" customWidth="1"/>
    <col min="15884" max="15884" width="10.83203125" style="197" customWidth="1"/>
    <col min="15885" max="16127" width="9.33203125" style="197"/>
    <col min="16128" max="16128" width="8.5" style="197" customWidth="1"/>
    <col min="16129" max="16129" width="50.5" style="197" customWidth="1"/>
    <col min="16130" max="16130" width="5.6640625" style="197" customWidth="1"/>
    <col min="16131" max="16131" width="6.6640625" style="197" customWidth="1"/>
    <col min="16132" max="16132" width="9.33203125" style="197"/>
    <col min="16133" max="16133" width="11" style="197" customWidth="1"/>
    <col min="16134" max="16134" width="11.1640625" style="197" customWidth="1"/>
    <col min="16135" max="16135" width="0" style="197" hidden="1" customWidth="1"/>
    <col min="16136" max="16136" width="13.5" style="197" customWidth="1"/>
    <col min="16137" max="16137" width="12" style="197" customWidth="1"/>
    <col min="16138" max="16138" width="0" style="197" hidden="1" customWidth="1"/>
    <col min="16139" max="16139" width="12.83203125" style="197" customWidth="1"/>
    <col min="16140" max="16140" width="10.83203125" style="197" customWidth="1"/>
    <col min="16141" max="16384" width="9.33203125" style="197"/>
  </cols>
  <sheetData>
    <row r="1" spans="1:12" s="369" customFormat="1">
      <c r="A1" s="364" t="s">
        <v>1837</v>
      </c>
      <c r="B1" s="365" t="s">
        <v>1838</v>
      </c>
      <c r="C1" s="365" t="s">
        <v>1839</v>
      </c>
      <c r="D1" s="366" t="s">
        <v>1840</v>
      </c>
      <c r="E1" s="367" t="s">
        <v>1841</v>
      </c>
      <c r="F1" s="367" t="s">
        <v>781</v>
      </c>
      <c r="G1" s="368" t="s">
        <v>1842</v>
      </c>
      <c r="H1" s="367" t="s">
        <v>1842</v>
      </c>
      <c r="I1" s="368" t="s">
        <v>1842</v>
      </c>
      <c r="J1" s="368" t="s">
        <v>1843</v>
      </c>
      <c r="K1" s="367" t="s">
        <v>1844</v>
      </c>
      <c r="L1" s="368" t="s">
        <v>1845</v>
      </c>
    </row>
    <row r="2" spans="1:12" s="375" customFormat="1" ht="14.25" thickBot="1">
      <c r="A2" s="370"/>
      <c r="B2" s="371"/>
      <c r="C2" s="371"/>
      <c r="D2" s="372" t="s">
        <v>1846</v>
      </c>
      <c r="E2" s="373" t="s">
        <v>1847</v>
      </c>
      <c r="F2" s="373" t="s">
        <v>1848</v>
      </c>
      <c r="G2" s="374" t="s">
        <v>1847</v>
      </c>
      <c r="H2" s="373" t="s">
        <v>1849</v>
      </c>
      <c r="I2" s="374" t="s">
        <v>1850</v>
      </c>
      <c r="J2" s="374" t="s">
        <v>1847</v>
      </c>
      <c r="K2" s="373"/>
      <c r="L2" s="374" t="s">
        <v>1851</v>
      </c>
    </row>
    <row r="4" spans="1:12" ht="14.25">
      <c r="B4" s="380" t="s">
        <v>1852</v>
      </c>
    </row>
    <row r="5" spans="1:12" ht="14.25">
      <c r="B5" s="381"/>
    </row>
    <row r="6" spans="1:12">
      <c r="A6" s="376" t="s">
        <v>1853</v>
      </c>
      <c r="B6" s="376" t="s">
        <v>1854</v>
      </c>
      <c r="F6" s="378" t="s">
        <v>1325</v>
      </c>
    </row>
    <row r="7" spans="1:12">
      <c r="B7" s="376" t="s">
        <v>1855</v>
      </c>
      <c r="C7" s="376" t="s">
        <v>312</v>
      </c>
      <c r="D7" s="377">
        <v>5</v>
      </c>
      <c r="E7" s="378">
        <v>1.75</v>
      </c>
      <c r="F7" s="378">
        <f>PRODUCT(D7:E7)</f>
        <v>8.75</v>
      </c>
    </row>
    <row r="8" spans="1:12">
      <c r="A8" s="376" t="s">
        <v>1856</v>
      </c>
      <c r="B8" s="376" t="s">
        <v>1857</v>
      </c>
      <c r="F8" s="378" t="s">
        <v>1325</v>
      </c>
    </row>
    <row r="9" spans="1:12">
      <c r="B9" s="376" t="s">
        <v>1858</v>
      </c>
      <c r="C9" s="376" t="s">
        <v>312</v>
      </c>
      <c r="D9" s="377">
        <v>5</v>
      </c>
      <c r="E9" s="378">
        <v>3</v>
      </c>
      <c r="F9" s="378">
        <f>PRODUCT(D9:E9)</f>
        <v>15</v>
      </c>
    </row>
    <row r="10" spans="1:12">
      <c r="A10" s="376" t="s">
        <v>1859</v>
      </c>
      <c r="B10" s="376" t="s">
        <v>1860</v>
      </c>
      <c r="C10" s="376" t="s">
        <v>312</v>
      </c>
      <c r="D10" s="377">
        <v>2</v>
      </c>
      <c r="E10" s="378">
        <v>2.15</v>
      </c>
      <c r="F10" s="378">
        <f>PRODUCT(D10:E10)</f>
        <v>4.3</v>
      </c>
    </row>
    <row r="11" spans="1:12">
      <c r="A11" s="376" t="s">
        <v>1861</v>
      </c>
      <c r="B11" s="376" t="s">
        <v>1862</v>
      </c>
      <c r="F11" s="378" t="s">
        <v>1325</v>
      </c>
    </row>
    <row r="12" spans="1:12" ht="14.25">
      <c r="A12" s="376" t="s">
        <v>1863</v>
      </c>
      <c r="B12" s="382" t="s">
        <v>1864</v>
      </c>
      <c r="C12" s="376" t="s">
        <v>466</v>
      </c>
      <c r="D12" s="377">
        <v>5</v>
      </c>
      <c r="E12" s="378">
        <v>0.16</v>
      </c>
      <c r="F12" s="378">
        <f t="shared" ref="F12:F24" si="0">PRODUCT(D12:E12)</f>
        <v>0.8</v>
      </c>
    </row>
    <row r="13" spans="1:12">
      <c r="A13" s="376" t="s">
        <v>1865</v>
      </c>
      <c r="B13" s="376" t="s">
        <v>1866</v>
      </c>
      <c r="C13" s="376" t="s">
        <v>466</v>
      </c>
      <c r="D13" s="377">
        <v>10</v>
      </c>
      <c r="E13" s="378">
        <v>1.6</v>
      </c>
      <c r="F13" s="378">
        <f t="shared" si="0"/>
        <v>16</v>
      </c>
    </row>
    <row r="14" spans="1:12">
      <c r="A14" s="376" t="s">
        <v>1867</v>
      </c>
      <c r="B14" s="376" t="s">
        <v>1868</v>
      </c>
      <c r="C14" s="376" t="s">
        <v>312</v>
      </c>
      <c r="D14" s="377">
        <v>7</v>
      </c>
      <c r="E14" s="378">
        <v>0.3</v>
      </c>
      <c r="F14" s="378">
        <f t="shared" si="0"/>
        <v>2.1</v>
      </c>
    </row>
    <row r="15" spans="1:12" ht="14.25">
      <c r="A15" s="376" t="s">
        <v>1869</v>
      </c>
      <c r="B15" s="382" t="s">
        <v>1870</v>
      </c>
      <c r="C15" s="376" t="s">
        <v>312</v>
      </c>
      <c r="D15" s="377">
        <v>14</v>
      </c>
      <c r="E15" s="378">
        <v>0.5</v>
      </c>
      <c r="F15" s="378">
        <f t="shared" si="0"/>
        <v>7</v>
      </c>
    </row>
    <row r="16" spans="1:12" ht="14.25">
      <c r="A16" s="376" t="s">
        <v>1871</v>
      </c>
      <c r="B16" s="382" t="s">
        <v>1872</v>
      </c>
      <c r="C16" s="376" t="s">
        <v>466</v>
      </c>
      <c r="D16" s="377">
        <v>4</v>
      </c>
      <c r="E16" s="378">
        <v>2.1</v>
      </c>
      <c r="F16" s="378">
        <f t="shared" si="0"/>
        <v>8.4</v>
      </c>
    </row>
    <row r="17" spans="1:12">
      <c r="A17" s="376" t="s">
        <v>1873</v>
      </c>
      <c r="B17" s="376" t="s">
        <v>1874</v>
      </c>
      <c r="C17" s="376" t="s">
        <v>312</v>
      </c>
      <c r="D17" s="377">
        <v>2</v>
      </c>
      <c r="E17" s="378">
        <v>0.3</v>
      </c>
      <c r="F17" s="378">
        <f t="shared" si="0"/>
        <v>0.6</v>
      </c>
    </row>
    <row r="18" spans="1:12">
      <c r="A18" s="376" t="s">
        <v>1875</v>
      </c>
      <c r="B18" s="376" t="s">
        <v>1876</v>
      </c>
      <c r="C18" s="376" t="s">
        <v>312</v>
      </c>
      <c r="D18" s="377">
        <v>2</v>
      </c>
      <c r="E18" s="378">
        <v>0.7</v>
      </c>
      <c r="F18" s="378">
        <f t="shared" si="0"/>
        <v>1.4</v>
      </c>
    </row>
    <row r="19" spans="1:12">
      <c r="A19" s="376" t="s">
        <v>1877</v>
      </c>
      <c r="B19" s="376" t="s">
        <v>1878</v>
      </c>
      <c r="C19" s="376" t="s">
        <v>466</v>
      </c>
      <c r="D19" s="377">
        <v>8</v>
      </c>
      <c r="E19" s="378">
        <v>2.7</v>
      </c>
      <c r="F19" s="378">
        <f t="shared" si="0"/>
        <v>21.6</v>
      </c>
    </row>
    <row r="20" spans="1:12" s="387" customFormat="1">
      <c r="A20" s="383" t="s">
        <v>1879</v>
      </c>
      <c r="B20" s="383" t="s">
        <v>1880</v>
      </c>
      <c r="C20" s="383" t="s">
        <v>312</v>
      </c>
      <c r="D20" s="384">
        <v>2</v>
      </c>
      <c r="E20" s="385">
        <v>0.5</v>
      </c>
      <c r="F20" s="378">
        <f t="shared" si="0"/>
        <v>1</v>
      </c>
      <c r="G20" s="386"/>
      <c r="H20" s="385"/>
      <c r="I20" s="379"/>
      <c r="J20" s="386"/>
      <c r="K20" s="385"/>
      <c r="L20" s="386"/>
    </row>
    <row r="21" spans="1:12" s="387" customFormat="1">
      <c r="A21" s="383" t="s">
        <v>1881</v>
      </c>
      <c r="B21" s="383" t="s">
        <v>1882</v>
      </c>
      <c r="C21" s="383" t="s">
        <v>312</v>
      </c>
      <c r="D21" s="384">
        <v>3</v>
      </c>
      <c r="E21" s="385">
        <v>1</v>
      </c>
      <c r="F21" s="378">
        <f t="shared" si="0"/>
        <v>3</v>
      </c>
      <c r="G21" s="386"/>
      <c r="H21" s="385"/>
      <c r="I21" s="379"/>
      <c r="J21" s="386"/>
      <c r="K21" s="385"/>
      <c r="L21" s="386"/>
    </row>
    <row r="22" spans="1:12" s="387" customFormat="1">
      <c r="A22" s="383" t="s">
        <v>1883</v>
      </c>
      <c r="B22" s="383" t="s">
        <v>1884</v>
      </c>
      <c r="C22" s="383" t="s">
        <v>466</v>
      </c>
      <c r="D22" s="384">
        <v>7</v>
      </c>
      <c r="E22" s="385">
        <v>3.4</v>
      </c>
      <c r="F22" s="378">
        <f t="shared" si="0"/>
        <v>23.8</v>
      </c>
      <c r="G22" s="386"/>
      <c r="H22" s="385"/>
      <c r="I22" s="379"/>
      <c r="J22" s="386"/>
      <c r="K22" s="385"/>
      <c r="L22" s="386"/>
    </row>
    <row r="23" spans="1:12" s="387" customFormat="1">
      <c r="A23" s="383" t="s">
        <v>1885</v>
      </c>
      <c r="B23" s="383" t="s">
        <v>1886</v>
      </c>
      <c r="C23" s="383" t="s">
        <v>312</v>
      </c>
      <c r="D23" s="384">
        <v>2</v>
      </c>
      <c r="E23" s="385">
        <v>0.6</v>
      </c>
      <c r="F23" s="378">
        <f t="shared" si="0"/>
        <v>1.2</v>
      </c>
      <c r="G23" s="386"/>
      <c r="H23" s="385"/>
      <c r="I23" s="379"/>
      <c r="J23" s="386"/>
      <c r="K23" s="385"/>
      <c r="L23" s="386"/>
    </row>
    <row r="24" spans="1:12" s="387" customFormat="1">
      <c r="A24" s="383" t="s">
        <v>1887</v>
      </c>
      <c r="B24" s="383" t="s">
        <v>1888</v>
      </c>
      <c r="C24" s="383" t="s">
        <v>312</v>
      </c>
      <c r="D24" s="384">
        <v>4</v>
      </c>
      <c r="E24" s="385">
        <v>1.6</v>
      </c>
      <c r="F24" s="378">
        <f t="shared" si="0"/>
        <v>6.4</v>
      </c>
      <c r="G24" s="386"/>
      <c r="H24" s="385"/>
      <c r="I24" s="379"/>
      <c r="J24" s="386"/>
      <c r="K24" s="385"/>
      <c r="L24" s="386"/>
    </row>
    <row r="25" spans="1:12">
      <c r="A25" s="376" t="s">
        <v>1889</v>
      </c>
      <c r="B25" s="376" t="s">
        <v>1890</v>
      </c>
      <c r="C25" s="376" t="s">
        <v>1325</v>
      </c>
      <c r="D25" s="377" t="s">
        <v>1325</v>
      </c>
      <c r="E25" s="378" t="s">
        <v>1325</v>
      </c>
      <c r="F25" s="378" t="s">
        <v>1325</v>
      </c>
    </row>
    <row r="26" spans="1:12">
      <c r="B26" s="376" t="s">
        <v>1891</v>
      </c>
      <c r="C26" s="376" t="s">
        <v>427</v>
      </c>
      <c r="D26" s="377" t="s">
        <v>1325</v>
      </c>
      <c r="E26" s="378">
        <v>1</v>
      </c>
      <c r="F26" s="378">
        <f>PRODUCT(D26:E26)</f>
        <v>1</v>
      </c>
    </row>
    <row r="27" spans="1:12">
      <c r="A27" s="376" t="s">
        <v>1892</v>
      </c>
      <c r="B27" s="376" t="s">
        <v>1893</v>
      </c>
      <c r="C27" s="376" t="s">
        <v>414</v>
      </c>
      <c r="D27" s="377">
        <v>30</v>
      </c>
    </row>
    <row r="28" spans="1:12" s="392" customFormat="1" ht="14.25" thickBot="1">
      <c r="A28" s="388" t="s">
        <v>1894</v>
      </c>
      <c r="B28" s="388" t="s">
        <v>1895</v>
      </c>
      <c r="C28" s="388"/>
      <c r="D28" s="389"/>
      <c r="E28" s="390"/>
      <c r="F28" s="390"/>
      <c r="G28" s="391"/>
      <c r="H28" s="390"/>
      <c r="I28" s="391"/>
      <c r="J28" s="391"/>
      <c r="K28" s="390"/>
      <c r="L28" s="391"/>
    </row>
    <row r="29" spans="1:12" ht="15" thickTop="1">
      <c r="B29" s="381" t="s">
        <v>1896</v>
      </c>
      <c r="F29" s="393">
        <f>SUM(F7:F28)</f>
        <v>122.35000000000002</v>
      </c>
      <c r="I29" s="394">
        <f>SUM(I7:I28)</f>
        <v>0</v>
      </c>
      <c r="L29" s="394">
        <f>SUM(L26:L28)</f>
        <v>0</v>
      </c>
    </row>
    <row r="30" spans="1:12">
      <c r="B30" s="376" t="s">
        <v>1897</v>
      </c>
      <c r="D30" s="377" t="s">
        <v>1325</v>
      </c>
      <c r="E30" s="378">
        <v>3.6</v>
      </c>
      <c r="I30" s="379">
        <f>ROUND(E30*I29/100,2)</f>
        <v>0</v>
      </c>
      <c r="L30" s="379">
        <v>0</v>
      </c>
    </row>
    <row r="31" spans="1:12">
      <c r="B31" s="376" t="s">
        <v>1898</v>
      </c>
      <c r="E31" s="378">
        <v>0.42</v>
      </c>
      <c r="I31" s="379">
        <v>0</v>
      </c>
      <c r="L31" s="379">
        <f>ROUND(E31*F29/100,2)</f>
        <v>0.51</v>
      </c>
    </row>
    <row r="32" spans="1:12">
      <c r="B32" s="376" t="s">
        <v>1899</v>
      </c>
      <c r="E32" s="378">
        <v>3</v>
      </c>
      <c r="I32" s="379">
        <v>0</v>
      </c>
      <c r="L32" s="379">
        <f>ROUND(L29*E32/100,2)</f>
        <v>0</v>
      </c>
    </row>
    <row r="33" spans="1:12">
      <c r="B33" s="376" t="s">
        <v>1900</v>
      </c>
      <c r="E33" s="378">
        <v>8</v>
      </c>
      <c r="I33" s="379">
        <f>ROUND(E33*I29/100,2)</f>
        <v>0</v>
      </c>
      <c r="L33" s="379">
        <v>0</v>
      </c>
    </row>
    <row r="34" spans="1:12">
      <c r="B34" s="376" t="s">
        <v>1901</v>
      </c>
    </row>
    <row r="35" spans="1:12" s="392" customFormat="1" ht="14.25" thickBot="1">
      <c r="A35" s="388"/>
      <c r="B35" s="388" t="s">
        <v>1902</v>
      </c>
      <c r="C35" s="388"/>
      <c r="D35" s="389"/>
      <c r="E35" s="390">
        <v>5</v>
      </c>
      <c r="F35" s="390"/>
      <c r="G35" s="391"/>
      <c r="H35" s="390"/>
      <c r="I35" s="391">
        <v>0</v>
      </c>
      <c r="J35" s="391"/>
      <c r="K35" s="390"/>
      <c r="L35" s="391">
        <f>ROUND(E35*L29/100,2)</f>
        <v>0</v>
      </c>
    </row>
    <row r="36" spans="1:12" ht="15" thickTop="1">
      <c r="B36" s="381" t="s">
        <v>1903</v>
      </c>
      <c r="I36" s="394"/>
      <c r="L36" s="394"/>
    </row>
    <row r="38" spans="1:12" ht="14.25">
      <c r="B38" s="381" t="s">
        <v>1904</v>
      </c>
      <c r="I38" s="394"/>
    </row>
    <row r="42" spans="1:12" s="387" customFormat="1">
      <c r="A42" s="383"/>
      <c r="B42" s="383"/>
      <c r="C42" s="383"/>
      <c r="D42" s="384"/>
      <c r="E42" s="385"/>
      <c r="F42" s="385"/>
      <c r="G42" s="386"/>
      <c r="H42" s="385"/>
      <c r="I42" s="386"/>
      <c r="J42" s="386"/>
      <c r="K42" s="385"/>
      <c r="L42" s="386"/>
    </row>
    <row r="43" spans="1:12" ht="14.25">
      <c r="B43" s="381"/>
      <c r="F43" s="393"/>
    </row>
    <row r="47" spans="1:12" ht="14.25">
      <c r="B47" s="380"/>
    </row>
    <row r="48" spans="1:12" ht="14.25">
      <c r="B48" s="380"/>
    </row>
    <row r="49" spans="1:12" ht="14.25">
      <c r="B49" s="382"/>
    </row>
    <row r="50" spans="1:12" ht="14.25">
      <c r="B50" s="382"/>
    </row>
    <row r="60" spans="1:12" s="387" customFormat="1">
      <c r="A60" s="383"/>
      <c r="B60" s="383"/>
      <c r="C60" s="383"/>
      <c r="D60" s="384"/>
      <c r="E60" s="385"/>
      <c r="F60" s="385"/>
      <c r="G60" s="386"/>
      <c r="H60" s="385"/>
      <c r="I60" s="386"/>
      <c r="J60" s="386"/>
      <c r="K60" s="385"/>
      <c r="L60" s="386"/>
    </row>
    <row r="61" spans="1:12" ht="14.25">
      <c r="B61" s="381"/>
      <c r="F61" s="393"/>
    </row>
    <row r="62" spans="1:12" s="387" customFormat="1">
      <c r="A62" s="383"/>
      <c r="B62" s="383"/>
      <c r="C62" s="383"/>
      <c r="D62" s="384"/>
      <c r="E62" s="385"/>
      <c r="F62" s="378"/>
      <c r="G62" s="386"/>
      <c r="H62" s="385"/>
      <c r="I62" s="386"/>
      <c r="J62" s="386"/>
      <c r="K62" s="385"/>
      <c r="L62" s="386"/>
    </row>
    <row r="63" spans="1:12" s="387" customFormat="1">
      <c r="A63" s="383"/>
      <c r="B63" s="383"/>
      <c r="C63" s="383"/>
      <c r="D63" s="384"/>
      <c r="E63" s="385"/>
      <c r="F63" s="378"/>
      <c r="G63" s="386"/>
      <c r="H63" s="385"/>
      <c r="I63" s="386"/>
      <c r="J63" s="386"/>
      <c r="K63" s="385"/>
      <c r="L63" s="386"/>
    </row>
    <row r="64" spans="1:12" s="387" customFormat="1">
      <c r="A64" s="383"/>
      <c r="B64" s="383"/>
      <c r="C64" s="383"/>
      <c r="D64" s="384"/>
      <c r="E64" s="385"/>
      <c r="F64" s="378"/>
      <c r="G64" s="386"/>
      <c r="H64" s="385"/>
      <c r="I64" s="386"/>
      <c r="J64" s="386"/>
      <c r="K64" s="385"/>
      <c r="L64" s="386"/>
    </row>
    <row r="65" spans="1:12" ht="14.25">
      <c r="B65" s="380"/>
    </row>
    <row r="66" spans="1:12" ht="14.25">
      <c r="B66" s="380"/>
    </row>
    <row r="67" spans="1:12" ht="14.25">
      <c r="B67" s="382"/>
    </row>
    <row r="68" spans="1:12" ht="14.25">
      <c r="B68" s="382"/>
    </row>
    <row r="80" spans="1:12" s="387" customFormat="1">
      <c r="A80" s="383"/>
      <c r="B80" s="383"/>
      <c r="C80" s="383"/>
      <c r="D80" s="384"/>
      <c r="E80" s="385"/>
      <c r="F80" s="385"/>
      <c r="G80" s="386"/>
      <c r="H80" s="385"/>
      <c r="I80" s="386"/>
      <c r="J80" s="386"/>
      <c r="K80" s="385"/>
      <c r="L80" s="386"/>
    </row>
    <row r="81" spans="1:12" ht="14.25">
      <c r="B81" s="381"/>
      <c r="F81" s="393"/>
    </row>
    <row r="85" spans="1:12" ht="14.25">
      <c r="B85" s="381"/>
    </row>
    <row r="88" spans="1:12" s="387" customFormat="1">
      <c r="A88" s="383"/>
      <c r="B88" s="383"/>
      <c r="C88" s="383"/>
      <c r="D88" s="384"/>
      <c r="E88" s="385"/>
      <c r="F88" s="385"/>
      <c r="G88" s="386"/>
      <c r="H88" s="385"/>
      <c r="I88" s="386"/>
      <c r="J88" s="386"/>
      <c r="K88" s="385"/>
      <c r="L88" s="386"/>
    </row>
    <row r="89" spans="1:12" ht="14.25">
      <c r="B89" s="381"/>
      <c r="F89" s="393"/>
    </row>
    <row r="95" spans="1:12" s="387" customFormat="1">
      <c r="A95" s="383"/>
      <c r="B95" s="383"/>
      <c r="C95" s="383"/>
      <c r="D95" s="384"/>
      <c r="E95" s="385"/>
      <c r="F95" s="385"/>
      <c r="G95" s="386"/>
      <c r="H95" s="385"/>
      <c r="I95" s="386"/>
      <c r="J95" s="386"/>
      <c r="K95" s="385"/>
      <c r="L95" s="386"/>
    </row>
    <row r="96" spans="1:12" ht="14.25">
      <c r="B96" s="381"/>
      <c r="I96" s="394"/>
      <c r="L96" s="394"/>
    </row>
    <row r="98" spans="2:9" ht="14.25">
      <c r="B98" s="381"/>
      <c r="I98" s="394"/>
    </row>
  </sheetData>
  <pageMargins left="0.7" right="0.7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"/>
  <sheetViews>
    <sheetView topLeftCell="A19" workbookViewId="0">
      <selection activeCell="W108" sqref="W108"/>
    </sheetView>
  </sheetViews>
  <sheetFormatPr defaultRowHeight="11.25"/>
  <cols>
    <col min="1" max="1" width="6.6640625" style="201" customWidth="1"/>
    <col min="2" max="2" width="5.33203125" style="201" customWidth="1"/>
    <col min="3" max="3" width="5.5" style="201" customWidth="1"/>
    <col min="4" max="4" width="14.83203125" style="201" customWidth="1"/>
    <col min="5" max="5" width="65" style="201" customWidth="1"/>
    <col min="6" max="6" width="5.5" style="201" customWidth="1"/>
    <col min="7" max="7" width="11.1640625" style="201" customWidth="1"/>
    <col min="8" max="8" width="11.5" style="201" customWidth="1"/>
    <col min="9" max="9" width="14.83203125" style="201" customWidth="1"/>
    <col min="10" max="10" width="12.5" style="201" hidden="1" customWidth="1"/>
    <col min="11" max="11" width="12.6640625" style="201" hidden="1" customWidth="1"/>
    <col min="12" max="12" width="11.33203125" style="201" hidden="1" customWidth="1"/>
    <col min="13" max="13" width="13.5" style="201" hidden="1" customWidth="1"/>
    <col min="14" max="14" width="7" style="201" customWidth="1"/>
    <col min="15" max="15" width="7.83203125" style="201" hidden="1" customWidth="1"/>
    <col min="16" max="16" width="8.33203125" style="201" hidden="1" customWidth="1"/>
    <col min="17" max="19" width="10.6640625" style="201" hidden="1" customWidth="1"/>
    <col min="20" max="20" width="21.83203125" style="201" hidden="1" customWidth="1"/>
    <col min="21" max="256" width="9.33203125" style="201"/>
    <col min="257" max="257" width="6.6640625" style="201" customWidth="1"/>
    <col min="258" max="258" width="5.33203125" style="201" customWidth="1"/>
    <col min="259" max="259" width="5.5" style="201" customWidth="1"/>
    <col min="260" max="260" width="14.83203125" style="201" customWidth="1"/>
    <col min="261" max="261" width="65" style="201" customWidth="1"/>
    <col min="262" max="262" width="5.5" style="201" customWidth="1"/>
    <col min="263" max="263" width="11.1640625" style="201" customWidth="1"/>
    <col min="264" max="264" width="11.5" style="201" customWidth="1"/>
    <col min="265" max="265" width="14.83203125" style="201" customWidth="1"/>
    <col min="266" max="269" width="0" style="201" hidden="1" customWidth="1"/>
    <col min="270" max="270" width="7" style="201" customWidth="1"/>
    <col min="271" max="276" width="0" style="201" hidden="1" customWidth="1"/>
    <col min="277" max="512" width="9.33203125" style="201"/>
    <col min="513" max="513" width="6.6640625" style="201" customWidth="1"/>
    <col min="514" max="514" width="5.33203125" style="201" customWidth="1"/>
    <col min="515" max="515" width="5.5" style="201" customWidth="1"/>
    <col min="516" max="516" width="14.83203125" style="201" customWidth="1"/>
    <col min="517" max="517" width="65" style="201" customWidth="1"/>
    <col min="518" max="518" width="5.5" style="201" customWidth="1"/>
    <col min="519" max="519" width="11.1640625" style="201" customWidth="1"/>
    <col min="520" max="520" width="11.5" style="201" customWidth="1"/>
    <col min="521" max="521" width="14.83203125" style="201" customWidth="1"/>
    <col min="522" max="525" width="0" style="201" hidden="1" customWidth="1"/>
    <col min="526" max="526" width="7" style="201" customWidth="1"/>
    <col min="527" max="532" width="0" style="201" hidden="1" customWidth="1"/>
    <col min="533" max="768" width="9.33203125" style="201"/>
    <col min="769" max="769" width="6.6640625" style="201" customWidth="1"/>
    <col min="770" max="770" width="5.33203125" style="201" customWidth="1"/>
    <col min="771" max="771" width="5.5" style="201" customWidth="1"/>
    <col min="772" max="772" width="14.83203125" style="201" customWidth="1"/>
    <col min="773" max="773" width="65" style="201" customWidth="1"/>
    <col min="774" max="774" width="5.5" style="201" customWidth="1"/>
    <col min="775" max="775" width="11.1640625" style="201" customWidth="1"/>
    <col min="776" max="776" width="11.5" style="201" customWidth="1"/>
    <col min="777" max="777" width="14.83203125" style="201" customWidth="1"/>
    <col min="778" max="781" width="0" style="201" hidden="1" customWidth="1"/>
    <col min="782" max="782" width="7" style="201" customWidth="1"/>
    <col min="783" max="788" width="0" style="201" hidden="1" customWidth="1"/>
    <col min="789" max="1024" width="9.33203125" style="201"/>
    <col min="1025" max="1025" width="6.6640625" style="201" customWidth="1"/>
    <col min="1026" max="1026" width="5.33203125" style="201" customWidth="1"/>
    <col min="1027" max="1027" width="5.5" style="201" customWidth="1"/>
    <col min="1028" max="1028" width="14.83203125" style="201" customWidth="1"/>
    <col min="1029" max="1029" width="65" style="201" customWidth="1"/>
    <col min="1030" max="1030" width="5.5" style="201" customWidth="1"/>
    <col min="1031" max="1031" width="11.1640625" style="201" customWidth="1"/>
    <col min="1032" max="1032" width="11.5" style="201" customWidth="1"/>
    <col min="1033" max="1033" width="14.83203125" style="201" customWidth="1"/>
    <col min="1034" max="1037" width="0" style="201" hidden="1" customWidth="1"/>
    <col min="1038" max="1038" width="7" style="201" customWidth="1"/>
    <col min="1039" max="1044" width="0" style="201" hidden="1" customWidth="1"/>
    <col min="1045" max="1280" width="9.33203125" style="201"/>
    <col min="1281" max="1281" width="6.6640625" style="201" customWidth="1"/>
    <col min="1282" max="1282" width="5.33203125" style="201" customWidth="1"/>
    <col min="1283" max="1283" width="5.5" style="201" customWidth="1"/>
    <col min="1284" max="1284" width="14.83203125" style="201" customWidth="1"/>
    <col min="1285" max="1285" width="65" style="201" customWidth="1"/>
    <col min="1286" max="1286" width="5.5" style="201" customWidth="1"/>
    <col min="1287" max="1287" width="11.1640625" style="201" customWidth="1"/>
    <col min="1288" max="1288" width="11.5" style="201" customWidth="1"/>
    <col min="1289" max="1289" width="14.83203125" style="201" customWidth="1"/>
    <col min="1290" max="1293" width="0" style="201" hidden="1" customWidth="1"/>
    <col min="1294" max="1294" width="7" style="201" customWidth="1"/>
    <col min="1295" max="1300" width="0" style="201" hidden="1" customWidth="1"/>
    <col min="1301" max="1536" width="9.33203125" style="201"/>
    <col min="1537" max="1537" width="6.6640625" style="201" customWidth="1"/>
    <col min="1538" max="1538" width="5.33203125" style="201" customWidth="1"/>
    <col min="1539" max="1539" width="5.5" style="201" customWidth="1"/>
    <col min="1540" max="1540" width="14.83203125" style="201" customWidth="1"/>
    <col min="1541" max="1541" width="65" style="201" customWidth="1"/>
    <col min="1542" max="1542" width="5.5" style="201" customWidth="1"/>
    <col min="1543" max="1543" width="11.1640625" style="201" customWidth="1"/>
    <col min="1544" max="1544" width="11.5" style="201" customWidth="1"/>
    <col min="1545" max="1545" width="14.83203125" style="201" customWidth="1"/>
    <col min="1546" max="1549" width="0" style="201" hidden="1" customWidth="1"/>
    <col min="1550" max="1550" width="7" style="201" customWidth="1"/>
    <col min="1551" max="1556" width="0" style="201" hidden="1" customWidth="1"/>
    <col min="1557" max="1792" width="9.33203125" style="201"/>
    <col min="1793" max="1793" width="6.6640625" style="201" customWidth="1"/>
    <col min="1794" max="1794" width="5.33203125" style="201" customWidth="1"/>
    <col min="1795" max="1795" width="5.5" style="201" customWidth="1"/>
    <col min="1796" max="1796" width="14.83203125" style="201" customWidth="1"/>
    <col min="1797" max="1797" width="65" style="201" customWidth="1"/>
    <col min="1798" max="1798" width="5.5" style="201" customWidth="1"/>
    <col min="1799" max="1799" width="11.1640625" style="201" customWidth="1"/>
    <col min="1800" max="1800" width="11.5" style="201" customWidth="1"/>
    <col min="1801" max="1801" width="14.83203125" style="201" customWidth="1"/>
    <col min="1802" max="1805" width="0" style="201" hidden="1" customWidth="1"/>
    <col min="1806" max="1806" width="7" style="201" customWidth="1"/>
    <col min="1807" max="1812" width="0" style="201" hidden="1" customWidth="1"/>
    <col min="1813" max="2048" width="9.33203125" style="201"/>
    <col min="2049" max="2049" width="6.6640625" style="201" customWidth="1"/>
    <col min="2050" max="2050" width="5.33203125" style="201" customWidth="1"/>
    <col min="2051" max="2051" width="5.5" style="201" customWidth="1"/>
    <col min="2052" max="2052" width="14.83203125" style="201" customWidth="1"/>
    <col min="2053" max="2053" width="65" style="201" customWidth="1"/>
    <col min="2054" max="2054" width="5.5" style="201" customWidth="1"/>
    <col min="2055" max="2055" width="11.1640625" style="201" customWidth="1"/>
    <col min="2056" max="2056" width="11.5" style="201" customWidth="1"/>
    <col min="2057" max="2057" width="14.83203125" style="201" customWidth="1"/>
    <col min="2058" max="2061" width="0" style="201" hidden="1" customWidth="1"/>
    <col min="2062" max="2062" width="7" style="201" customWidth="1"/>
    <col min="2063" max="2068" width="0" style="201" hidden="1" customWidth="1"/>
    <col min="2069" max="2304" width="9.33203125" style="201"/>
    <col min="2305" max="2305" width="6.6640625" style="201" customWidth="1"/>
    <col min="2306" max="2306" width="5.33203125" style="201" customWidth="1"/>
    <col min="2307" max="2307" width="5.5" style="201" customWidth="1"/>
    <col min="2308" max="2308" width="14.83203125" style="201" customWidth="1"/>
    <col min="2309" max="2309" width="65" style="201" customWidth="1"/>
    <col min="2310" max="2310" width="5.5" style="201" customWidth="1"/>
    <col min="2311" max="2311" width="11.1640625" style="201" customWidth="1"/>
    <col min="2312" max="2312" width="11.5" style="201" customWidth="1"/>
    <col min="2313" max="2313" width="14.83203125" style="201" customWidth="1"/>
    <col min="2314" max="2317" width="0" style="201" hidden="1" customWidth="1"/>
    <col min="2318" max="2318" width="7" style="201" customWidth="1"/>
    <col min="2319" max="2324" width="0" style="201" hidden="1" customWidth="1"/>
    <col min="2325" max="2560" width="9.33203125" style="201"/>
    <col min="2561" max="2561" width="6.6640625" style="201" customWidth="1"/>
    <col min="2562" max="2562" width="5.33203125" style="201" customWidth="1"/>
    <col min="2563" max="2563" width="5.5" style="201" customWidth="1"/>
    <col min="2564" max="2564" width="14.83203125" style="201" customWidth="1"/>
    <col min="2565" max="2565" width="65" style="201" customWidth="1"/>
    <col min="2566" max="2566" width="5.5" style="201" customWidth="1"/>
    <col min="2567" max="2567" width="11.1640625" style="201" customWidth="1"/>
    <col min="2568" max="2568" width="11.5" style="201" customWidth="1"/>
    <col min="2569" max="2569" width="14.83203125" style="201" customWidth="1"/>
    <col min="2570" max="2573" width="0" style="201" hidden="1" customWidth="1"/>
    <col min="2574" max="2574" width="7" style="201" customWidth="1"/>
    <col min="2575" max="2580" width="0" style="201" hidden="1" customWidth="1"/>
    <col min="2581" max="2816" width="9.33203125" style="201"/>
    <col min="2817" max="2817" width="6.6640625" style="201" customWidth="1"/>
    <col min="2818" max="2818" width="5.33203125" style="201" customWidth="1"/>
    <col min="2819" max="2819" width="5.5" style="201" customWidth="1"/>
    <col min="2820" max="2820" width="14.83203125" style="201" customWidth="1"/>
    <col min="2821" max="2821" width="65" style="201" customWidth="1"/>
    <col min="2822" max="2822" width="5.5" style="201" customWidth="1"/>
    <col min="2823" max="2823" width="11.1640625" style="201" customWidth="1"/>
    <col min="2824" max="2824" width="11.5" style="201" customWidth="1"/>
    <col min="2825" max="2825" width="14.83203125" style="201" customWidth="1"/>
    <col min="2826" max="2829" width="0" style="201" hidden="1" customWidth="1"/>
    <col min="2830" max="2830" width="7" style="201" customWidth="1"/>
    <col min="2831" max="2836" width="0" style="201" hidden="1" customWidth="1"/>
    <col min="2837" max="3072" width="9.33203125" style="201"/>
    <col min="3073" max="3073" width="6.6640625" style="201" customWidth="1"/>
    <col min="3074" max="3074" width="5.33203125" style="201" customWidth="1"/>
    <col min="3075" max="3075" width="5.5" style="201" customWidth="1"/>
    <col min="3076" max="3076" width="14.83203125" style="201" customWidth="1"/>
    <col min="3077" max="3077" width="65" style="201" customWidth="1"/>
    <col min="3078" max="3078" width="5.5" style="201" customWidth="1"/>
    <col min="3079" max="3079" width="11.1640625" style="201" customWidth="1"/>
    <col min="3080" max="3080" width="11.5" style="201" customWidth="1"/>
    <col min="3081" max="3081" width="14.83203125" style="201" customWidth="1"/>
    <col min="3082" max="3085" width="0" style="201" hidden="1" customWidth="1"/>
    <col min="3086" max="3086" width="7" style="201" customWidth="1"/>
    <col min="3087" max="3092" width="0" style="201" hidden="1" customWidth="1"/>
    <col min="3093" max="3328" width="9.33203125" style="201"/>
    <col min="3329" max="3329" width="6.6640625" style="201" customWidth="1"/>
    <col min="3330" max="3330" width="5.33203125" style="201" customWidth="1"/>
    <col min="3331" max="3331" width="5.5" style="201" customWidth="1"/>
    <col min="3332" max="3332" width="14.83203125" style="201" customWidth="1"/>
    <col min="3333" max="3333" width="65" style="201" customWidth="1"/>
    <col min="3334" max="3334" width="5.5" style="201" customWidth="1"/>
    <col min="3335" max="3335" width="11.1640625" style="201" customWidth="1"/>
    <col min="3336" max="3336" width="11.5" style="201" customWidth="1"/>
    <col min="3337" max="3337" width="14.83203125" style="201" customWidth="1"/>
    <col min="3338" max="3341" width="0" style="201" hidden="1" customWidth="1"/>
    <col min="3342" max="3342" width="7" style="201" customWidth="1"/>
    <col min="3343" max="3348" width="0" style="201" hidden="1" customWidth="1"/>
    <col min="3349" max="3584" width="9.33203125" style="201"/>
    <col min="3585" max="3585" width="6.6640625" style="201" customWidth="1"/>
    <col min="3586" max="3586" width="5.33203125" style="201" customWidth="1"/>
    <col min="3587" max="3587" width="5.5" style="201" customWidth="1"/>
    <col min="3588" max="3588" width="14.83203125" style="201" customWidth="1"/>
    <col min="3589" max="3589" width="65" style="201" customWidth="1"/>
    <col min="3590" max="3590" width="5.5" style="201" customWidth="1"/>
    <col min="3591" max="3591" width="11.1640625" style="201" customWidth="1"/>
    <col min="3592" max="3592" width="11.5" style="201" customWidth="1"/>
    <col min="3593" max="3593" width="14.83203125" style="201" customWidth="1"/>
    <col min="3594" max="3597" width="0" style="201" hidden="1" customWidth="1"/>
    <col min="3598" max="3598" width="7" style="201" customWidth="1"/>
    <col min="3599" max="3604" width="0" style="201" hidden="1" customWidth="1"/>
    <col min="3605" max="3840" width="9.33203125" style="201"/>
    <col min="3841" max="3841" width="6.6640625" style="201" customWidth="1"/>
    <col min="3842" max="3842" width="5.33203125" style="201" customWidth="1"/>
    <col min="3843" max="3843" width="5.5" style="201" customWidth="1"/>
    <col min="3844" max="3844" width="14.83203125" style="201" customWidth="1"/>
    <col min="3845" max="3845" width="65" style="201" customWidth="1"/>
    <col min="3846" max="3846" width="5.5" style="201" customWidth="1"/>
    <col min="3847" max="3847" width="11.1640625" style="201" customWidth="1"/>
    <col min="3848" max="3848" width="11.5" style="201" customWidth="1"/>
    <col min="3849" max="3849" width="14.83203125" style="201" customWidth="1"/>
    <col min="3850" max="3853" width="0" style="201" hidden="1" customWidth="1"/>
    <col min="3854" max="3854" width="7" style="201" customWidth="1"/>
    <col min="3855" max="3860" width="0" style="201" hidden="1" customWidth="1"/>
    <col min="3861" max="4096" width="9.33203125" style="201"/>
    <col min="4097" max="4097" width="6.6640625" style="201" customWidth="1"/>
    <col min="4098" max="4098" width="5.33203125" style="201" customWidth="1"/>
    <col min="4099" max="4099" width="5.5" style="201" customWidth="1"/>
    <col min="4100" max="4100" width="14.83203125" style="201" customWidth="1"/>
    <col min="4101" max="4101" width="65" style="201" customWidth="1"/>
    <col min="4102" max="4102" width="5.5" style="201" customWidth="1"/>
    <col min="4103" max="4103" width="11.1640625" style="201" customWidth="1"/>
    <col min="4104" max="4104" width="11.5" style="201" customWidth="1"/>
    <col min="4105" max="4105" width="14.83203125" style="201" customWidth="1"/>
    <col min="4106" max="4109" width="0" style="201" hidden="1" customWidth="1"/>
    <col min="4110" max="4110" width="7" style="201" customWidth="1"/>
    <col min="4111" max="4116" width="0" style="201" hidden="1" customWidth="1"/>
    <col min="4117" max="4352" width="9.33203125" style="201"/>
    <col min="4353" max="4353" width="6.6640625" style="201" customWidth="1"/>
    <col min="4354" max="4354" width="5.33203125" style="201" customWidth="1"/>
    <col min="4355" max="4355" width="5.5" style="201" customWidth="1"/>
    <col min="4356" max="4356" width="14.83203125" style="201" customWidth="1"/>
    <col min="4357" max="4357" width="65" style="201" customWidth="1"/>
    <col min="4358" max="4358" width="5.5" style="201" customWidth="1"/>
    <col min="4359" max="4359" width="11.1640625" style="201" customWidth="1"/>
    <col min="4360" max="4360" width="11.5" style="201" customWidth="1"/>
    <col min="4361" max="4361" width="14.83203125" style="201" customWidth="1"/>
    <col min="4362" max="4365" width="0" style="201" hidden="1" customWidth="1"/>
    <col min="4366" max="4366" width="7" style="201" customWidth="1"/>
    <col min="4367" max="4372" width="0" style="201" hidden="1" customWidth="1"/>
    <col min="4373" max="4608" width="9.33203125" style="201"/>
    <col min="4609" max="4609" width="6.6640625" style="201" customWidth="1"/>
    <col min="4610" max="4610" width="5.33203125" style="201" customWidth="1"/>
    <col min="4611" max="4611" width="5.5" style="201" customWidth="1"/>
    <col min="4612" max="4612" width="14.83203125" style="201" customWidth="1"/>
    <col min="4613" max="4613" width="65" style="201" customWidth="1"/>
    <col min="4614" max="4614" width="5.5" style="201" customWidth="1"/>
    <col min="4615" max="4615" width="11.1640625" style="201" customWidth="1"/>
    <col min="4616" max="4616" width="11.5" style="201" customWidth="1"/>
    <col min="4617" max="4617" width="14.83203125" style="201" customWidth="1"/>
    <col min="4618" max="4621" width="0" style="201" hidden="1" customWidth="1"/>
    <col min="4622" max="4622" width="7" style="201" customWidth="1"/>
    <col min="4623" max="4628" width="0" style="201" hidden="1" customWidth="1"/>
    <col min="4629" max="4864" width="9.33203125" style="201"/>
    <col min="4865" max="4865" width="6.6640625" style="201" customWidth="1"/>
    <col min="4866" max="4866" width="5.33203125" style="201" customWidth="1"/>
    <col min="4867" max="4867" width="5.5" style="201" customWidth="1"/>
    <col min="4868" max="4868" width="14.83203125" style="201" customWidth="1"/>
    <col min="4869" max="4869" width="65" style="201" customWidth="1"/>
    <col min="4870" max="4870" width="5.5" style="201" customWidth="1"/>
    <col min="4871" max="4871" width="11.1640625" style="201" customWidth="1"/>
    <col min="4872" max="4872" width="11.5" style="201" customWidth="1"/>
    <col min="4873" max="4873" width="14.83203125" style="201" customWidth="1"/>
    <col min="4874" max="4877" width="0" style="201" hidden="1" customWidth="1"/>
    <col min="4878" max="4878" width="7" style="201" customWidth="1"/>
    <col min="4879" max="4884" width="0" style="201" hidden="1" customWidth="1"/>
    <col min="4885" max="5120" width="9.33203125" style="201"/>
    <col min="5121" max="5121" width="6.6640625" style="201" customWidth="1"/>
    <col min="5122" max="5122" width="5.33203125" style="201" customWidth="1"/>
    <col min="5123" max="5123" width="5.5" style="201" customWidth="1"/>
    <col min="5124" max="5124" width="14.83203125" style="201" customWidth="1"/>
    <col min="5125" max="5125" width="65" style="201" customWidth="1"/>
    <col min="5126" max="5126" width="5.5" style="201" customWidth="1"/>
    <col min="5127" max="5127" width="11.1640625" style="201" customWidth="1"/>
    <col min="5128" max="5128" width="11.5" style="201" customWidth="1"/>
    <col min="5129" max="5129" width="14.83203125" style="201" customWidth="1"/>
    <col min="5130" max="5133" width="0" style="201" hidden="1" customWidth="1"/>
    <col min="5134" max="5134" width="7" style="201" customWidth="1"/>
    <col min="5135" max="5140" width="0" style="201" hidden="1" customWidth="1"/>
    <col min="5141" max="5376" width="9.33203125" style="201"/>
    <col min="5377" max="5377" width="6.6640625" style="201" customWidth="1"/>
    <col min="5378" max="5378" width="5.33203125" style="201" customWidth="1"/>
    <col min="5379" max="5379" width="5.5" style="201" customWidth="1"/>
    <col min="5380" max="5380" width="14.83203125" style="201" customWidth="1"/>
    <col min="5381" max="5381" width="65" style="201" customWidth="1"/>
    <col min="5382" max="5382" width="5.5" style="201" customWidth="1"/>
    <col min="5383" max="5383" width="11.1640625" style="201" customWidth="1"/>
    <col min="5384" max="5384" width="11.5" style="201" customWidth="1"/>
    <col min="5385" max="5385" width="14.83203125" style="201" customWidth="1"/>
    <col min="5386" max="5389" width="0" style="201" hidden="1" customWidth="1"/>
    <col min="5390" max="5390" width="7" style="201" customWidth="1"/>
    <col min="5391" max="5396" width="0" style="201" hidden="1" customWidth="1"/>
    <col min="5397" max="5632" width="9.33203125" style="201"/>
    <col min="5633" max="5633" width="6.6640625" style="201" customWidth="1"/>
    <col min="5634" max="5634" width="5.33203125" style="201" customWidth="1"/>
    <col min="5635" max="5635" width="5.5" style="201" customWidth="1"/>
    <col min="5636" max="5636" width="14.83203125" style="201" customWidth="1"/>
    <col min="5637" max="5637" width="65" style="201" customWidth="1"/>
    <col min="5638" max="5638" width="5.5" style="201" customWidth="1"/>
    <col min="5639" max="5639" width="11.1640625" style="201" customWidth="1"/>
    <col min="5640" max="5640" width="11.5" style="201" customWidth="1"/>
    <col min="5641" max="5641" width="14.83203125" style="201" customWidth="1"/>
    <col min="5642" max="5645" width="0" style="201" hidden="1" customWidth="1"/>
    <col min="5646" max="5646" width="7" style="201" customWidth="1"/>
    <col min="5647" max="5652" width="0" style="201" hidden="1" customWidth="1"/>
    <col min="5653" max="5888" width="9.33203125" style="201"/>
    <col min="5889" max="5889" width="6.6640625" style="201" customWidth="1"/>
    <col min="5890" max="5890" width="5.33203125" style="201" customWidth="1"/>
    <col min="5891" max="5891" width="5.5" style="201" customWidth="1"/>
    <col min="5892" max="5892" width="14.83203125" style="201" customWidth="1"/>
    <col min="5893" max="5893" width="65" style="201" customWidth="1"/>
    <col min="5894" max="5894" width="5.5" style="201" customWidth="1"/>
    <col min="5895" max="5895" width="11.1640625" style="201" customWidth="1"/>
    <col min="5896" max="5896" width="11.5" style="201" customWidth="1"/>
    <col min="5897" max="5897" width="14.83203125" style="201" customWidth="1"/>
    <col min="5898" max="5901" width="0" style="201" hidden="1" customWidth="1"/>
    <col min="5902" max="5902" width="7" style="201" customWidth="1"/>
    <col min="5903" max="5908" width="0" style="201" hidden="1" customWidth="1"/>
    <col min="5909" max="6144" width="9.33203125" style="201"/>
    <col min="6145" max="6145" width="6.6640625" style="201" customWidth="1"/>
    <col min="6146" max="6146" width="5.33203125" style="201" customWidth="1"/>
    <col min="6147" max="6147" width="5.5" style="201" customWidth="1"/>
    <col min="6148" max="6148" width="14.83203125" style="201" customWidth="1"/>
    <col min="6149" max="6149" width="65" style="201" customWidth="1"/>
    <col min="6150" max="6150" width="5.5" style="201" customWidth="1"/>
    <col min="6151" max="6151" width="11.1640625" style="201" customWidth="1"/>
    <col min="6152" max="6152" width="11.5" style="201" customWidth="1"/>
    <col min="6153" max="6153" width="14.83203125" style="201" customWidth="1"/>
    <col min="6154" max="6157" width="0" style="201" hidden="1" customWidth="1"/>
    <col min="6158" max="6158" width="7" style="201" customWidth="1"/>
    <col min="6159" max="6164" width="0" style="201" hidden="1" customWidth="1"/>
    <col min="6165" max="6400" width="9.33203125" style="201"/>
    <col min="6401" max="6401" width="6.6640625" style="201" customWidth="1"/>
    <col min="6402" max="6402" width="5.33203125" style="201" customWidth="1"/>
    <col min="6403" max="6403" width="5.5" style="201" customWidth="1"/>
    <col min="6404" max="6404" width="14.83203125" style="201" customWidth="1"/>
    <col min="6405" max="6405" width="65" style="201" customWidth="1"/>
    <col min="6406" max="6406" width="5.5" style="201" customWidth="1"/>
    <col min="6407" max="6407" width="11.1640625" style="201" customWidth="1"/>
    <col min="6408" max="6408" width="11.5" style="201" customWidth="1"/>
    <col min="6409" max="6409" width="14.83203125" style="201" customWidth="1"/>
    <col min="6410" max="6413" width="0" style="201" hidden="1" customWidth="1"/>
    <col min="6414" max="6414" width="7" style="201" customWidth="1"/>
    <col min="6415" max="6420" width="0" style="201" hidden="1" customWidth="1"/>
    <col min="6421" max="6656" width="9.33203125" style="201"/>
    <col min="6657" max="6657" width="6.6640625" style="201" customWidth="1"/>
    <col min="6658" max="6658" width="5.33203125" style="201" customWidth="1"/>
    <col min="6659" max="6659" width="5.5" style="201" customWidth="1"/>
    <col min="6660" max="6660" width="14.83203125" style="201" customWidth="1"/>
    <col min="6661" max="6661" width="65" style="201" customWidth="1"/>
    <col min="6662" max="6662" width="5.5" style="201" customWidth="1"/>
    <col min="6663" max="6663" width="11.1640625" style="201" customWidth="1"/>
    <col min="6664" max="6664" width="11.5" style="201" customWidth="1"/>
    <col min="6665" max="6665" width="14.83203125" style="201" customWidth="1"/>
    <col min="6666" max="6669" width="0" style="201" hidden="1" customWidth="1"/>
    <col min="6670" max="6670" width="7" style="201" customWidth="1"/>
    <col min="6671" max="6676" width="0" style="201" hidden="1" customWidth="1"/>
    <col min="6677" max="6912" width="9.33203125" style="201"/>
    <col min="6913" max="6913" width="6.6640625" style="201" customWidth="1"/>
    <col min="6914" max="6914" width="5.33203125" style="201" customWidth="1"/>
    <col min="6915" max="6915" width="5.5" style="201" customWidth="1"/>
    <col min="6916" max="6916" width="14.83203125" style="201" customWidth="1"/>
    <col min="6917" max="6917" width="65" style="201" customWidth="1"/>
    <col min="6918" max="6918" width="5.5" style="201" customWidth="1"/>
    <col min="6919" max="6919" width="11.1640625" style="201" customWidth="1"/>
    <col min="6920" max="6920" width="11.5" style="201" customWidth="1"/>
    <col min="6921" max="6921" width="14.83203125" style="201" customWidth="1"/>
    <col min="6922" max="6925" width="0" style="201" hidden="1" customWidth="1"/>
    <col min="6926" max="6926" width="7" style="201" customWidth="1"/>
    <col min="6927" max="6932" width="0" style="201" hidden="1" customWidth="1"/>
    <col min="6933" max="7168" width="9.33203125" style="201"/>
    <col min="7169" max="7169" width="6.6640625" style="201" customWidth="1"/>
    <col min="7170" max="7170" width="5.33203125" style="201" customWidth="1"/>
    <col min="7171" max="7171" width="5.5" style="201" customWidth="1"/>
    <col min="7172" max="7172" width="14.83203125" style="201" customWidth="1"/>
    <col min="7173" max="7173" width="65" style="201" customWidth="1"/>
    <col min="7174" max="7174" width="5.5" style="201" customWidth="1"/>
    <col min="7175" max="7175" width="11.1640625" style="201" customWidth="1"/>
    <col min="7176" max="7176" width="11.5" style="201" customWidth="1"/>
    <col min="7177" max="7177" width="14.83203125" style="201" customWidth="1"/>
    <col min="7178" max="7181" width="0" style="201" hidden="1" customWidth="1"/>
    <col min="7182" max="7182" width="7" style="201" customWidth="1"/>
    <col min="7183" max="7188" width="0" style="201" hidden="1" customWidth="1"/>
    <col min="7189" max="7424" width="9.33203125" style="201"/>
    <col min="7425" max="7425" width="6.6640625" style="201" customWidth="1"/>
    <col min="7426" max="7426" width="5.33203125" style="201" customWidth="1"/>
    <col min="7427" max="7427" width="5.5" style="201" customWidth="1"/>
    <col min="7428" max="7428" width="14.83203125" style="201" customWidth="1"/>
    <col min="7429" max="7429" width="65" style="201" customWidth="1"/>
    <col min="7430" max="7430" width="5.5" style="201" customWidth="1"/>
    <col min="7431" max="7431" width="11.1640625" style="201" customWidth="1"/>
    <col min="7432" max="7432" width="11.5" style="201" customWidth="1"/>
    <col min="7433" max="7433" width="14.83203125" style="201" customWidth="1"/>
    <col min="7434" max="7437" width="0" style="201" hidden="1" customWidth="1"/>
    <col min="7438" max="7438" width="7" style="201" customWidth="1"/>
    <col min="7439" max="7444" width="0" style="201" hidden="1" customWidth="1"/>
    <col min="7445" max="7680" width="9.33203125" style="201"/>
    <col min="7681" max="7681" width="6.6640625" style="201" customWidth="1"/>
    <col min="7682" max="7682" width="5.33203125" style="201" customWidth="1"/>
    <col min="7683" max="7683" width="5.5" style="201" customWidth="1"/>
    <col min="7684" max="7684" width="14.83203125" style="201" customWidth="1"/>
    <col min="7685" max="7685" width="65" style="201" customWidth="1"/>
    <col min="7686" max="7686" width="5.5" style="201" customWidth="1"/>
    <col min="7687" max="7687" width="11.1640625" style="201" customWidth="1"/>
    <col min="7688" max="7688" width="11.5" style="201" customWidth="1"/>
    <col min="7689" max="7689" width="14.83203125" style="201" customWidth="1"/>
    <col min="7690" max="7693" width="0" style="201" hidden="1" customWidth="1"/>
    <col min="7694" max="7694" width="7" style="201" customWidth="1"/>
    <col min="7695" max="7700" width="0" style="201" hidden="1" customWidth="1"/>
    <col min="7701" max="7936" width="9.33203125" style="201"/>
    <col min="7937" max="7937" width="6.6640625" style="201" customWidth="1"/>
    <col min="7938" max="7938" width="5.33203125" style="201" customWidth="1"/>
    <col min="7939" max="7939" width="5.5" style="201" customWidth="1"/>
    <col min="7940" max="7940" width="14.83203125" style="201" customWidth="1"/>
    <col min="7941" max="7941" width="65" style="201" customWidth="1"/>
    <col min="7942" max="7942" width="5.5" style="201" customWidth="1"/>
    <col min="7943" max="7943" width="11.1640625" style="201" customWidth="1"/>
    <col min="7944" max="7944" width="11.5" style="201" customWidth="1"/>
    <col min="7945" max="7945" width="14.83203125" style="201" customWidth="1"/>
    <col min="7946" max="7949" width="0" style="201" hidden="1" customWidth="1"/>
    <col min="7950" max="7950" width="7" style="201" customWidth="1"/>
    <col min="7951" max="7956" width="0" style="201" hidden="1" customWidth="1"/>
    <col min="7957" max="8192" width="9.33203125" style="201"/>
    <col min="8193" max="8193" width="6.6640625" style="201" customWidth="1"/>
    <col min="8194" max="8194" width="5.33203125" style="201" customWidth="1"/>
    <col min="8195" max="8195" width="5.5" style="201" customWidth="1"/>
    <col min="8196" max="8196" width="14.83203125" style="201" customWidth="1"/>
    <col min="8197" max="8197" width="65" style="201" customWidth="1"/>
    <col min="8198" max="8198" width="5.5" style="201" customWidth="1"/>
    <col min="8199" max="8199" width="11.1640625" style="201" customWidth="1"/>
    <col min="8200" max="8200" width="11.5" style="201" customWidth="1"/>
    <col min="8201" max="8201" width="14.83203125" style="201" customWidth="1"/>
    <col min="8202" max="8205" width="0" style="201" hidden="1" customWidth="1"/>
    <col min="8206" max="8206" width="7" style="201" customWidth="1"/>
    <col min="8207" max="8212" width="0" style="201" hidden="1" customWidth="1"/>
    <col min="8213" max="8448" width="9.33203125" style="201"/>
    <col min="8449" max="8449" width="6.6640625" style="201" customWidth="1"/>
    <col min="8450" max="8450" width="5.33203125" style="201" customWidth="1"/>
    <col min="8451" max="8451" width="5.5" style="201" customWidth="1"/>
    <col min="8452" max="8452" width="14.83203125" style="201" customWidth="1"/>
    <col min="8453" max="8453" width="65" style="201" customWidth="1"/>
    <col min="8454" max="8454" width="5.5" style="201" customWidth="1"/>
    <col min="8455" max="8455" width="11.1640625" style="201" customWidth="1"/>
    <col min="8456" max="8456" width="11.5" style="201" customWidth="1"/>
    <col min="8457" max="8457" width="14.83203125" style="201" customWidth="1"/>
    <col min="8458" max="8461" width="0" style="201" hidden="1" customWidth="1"/>
    <col min="8462" max="8462" width="7" style="201" customWidth="1"/>
    <col min="8463" max="8468" width="0" style="201" hidden="1" customWidth="1"/>
    <col min="8469" max="8704" width="9.33203125" style="201"/>
    <col min="8705" max="8705" width="6.6640625" style="201" customWidth="1"/>
    <col min="8706" max="8706" width="5.33203125" style="201" customWidth="1"/>
    <col min="8707" max="8707" width="5.5" style="201" customWidth="1"/>
    <col min="8708" max="8708" width="14.83203125" style="201" customWidth="1"/>
    <col min="8709" max="8709" width="65" style="201" customWidth="1"/>
    <col min="8710" max="8710" width="5.5" style="201" customWidth="1"/>
    <col min="8711" max="8711" width="11.1640625" style="201" customWidth="1"/>
    <col min="8712" max="8712" width="11.5" style="201" customWidth="1"/>
    <col min="8713" max="8713" width="14.83203125" style="201" customWidth="1"/>
    <col min="8714" max="8717" width="0" style="201" hidden="1" customWidth="1"/>
    <col min="8718" max="8718" width="7" style="201" customWidth="1"/>
    <col min="8719" max="8724" width="0" style="201" hidden="1" customWidth="1"/>
    <col min="8725" max="8960" width="9.33203125" style="201"/>
    <col min="8961" max="8961" width="6.6640625" style="201" customWidth="1"/>
    <col min="8962" max="8962" width="5.33203125" style="201" customWidth="1"/>
    <col min="8963" max="8963" width="5.5" style="201" customWidth="1"/>
    <col min="8964" max="8964" width="14.83203125" style="201" customWidth="1"/>
    <col min="8965" max="8965" width="65" style="201" customWidth="1"/>
    <col min="8966" max="8966" width="5.5" style="201" customWidth="1"/>
    <col min="8967" max="8967" width="11.1640625" style="201" customWidth="1"/>
    <col min="8968" max="8968" width="11.5" style="201" customWidth="1"/>
    <col min="8969" max="8969" width="14.83203125" style="201" customWidth="1"/>
    <col min="8970" max="8973" width="0" style="201" hidden="1" customWidth="1"/>
    <col min="8974" max="8974" width="7" style="201" customWidth="1"/>
    <col min="8975" max="8980" width="0" style="201" hidden="1" customWidth="1"/>
    <col min="8981" max="9216" width="9.33203125" style="201"/>
    <col min="9217" max="9217" width="6.6640625" style="201" customWidth="1"/>
    <col min="9218" max="9218" width="5.33203125" style="201" customWidth="1"/>
    <col min="9219" max="9219" width="5.5" style="201" customWidth="1"/>
    <col min="9220" max="9220" width="14.83203125" style="201" customWidth="1"/>
    <col min="9221" max="9221" width="65" style="201" customWidth="1"/>
    <col min="9222" max="9222" width="5.5" style="201" customWidth="1"/>
    <col min="9223" max="9223" width="11.1640625" style="201" customWidth="1"/>
    <col min="9224" max="9224" width="11.5" style="201" customWidth="1"/>
    <col min="9225" max="9225" width="14.83203125" style="201" customWidth="1"/>
    <col min="9226" max="9229" width="0" style="201" hidden="1" customWidth="1"/>
    <col min="9230" max="9230" width="7" style="201" customWidth="1"/>
    <col min="9231" max="9236" width="0" style="201" hidden="1" customWidth="1"/>
    <col min="9237" max="9472" width="9.33203125" style="201"/>
    <col min="9473" max="9473" width="6.6640625" style="201" customWidth="1"/>
    <col min="9474" max="9474" width="5.33203125" style="201" customWidth="1"/>
    <col min="9475" max="9475" width="5.5" style="201" customWidth="1"/>
    <col min="9476" max="9476" width="14.83203125" style="201" customWidth="1"/>
    <col min="9477" max="9477" width="65" style="201" customWidth="1"/>
    <col min="9478" max="9478" width="5.5" style="201" customWidth="1"/>
    <col min="9479" max="9479" width="11.1640625" style="201" customWidth="1"/>
    <col min="9480" max="9480" width="11.5" style="201" customWidth="1"/>
    <col min="9481" max="9481" width="14.83203125" style="201" customWidth="1"/>
    <col min="9482" max="9485" width="0" style="201" hidden="1" customWidth="1"/>
    <col min="9486" max="9486" width="7" style="201" customWidth="1"/>
    <col min="9487" max="9492" width="0" style="201" hidden="1" customWidth="1"/>
    <col min="9493" max="9728" width="9.33203125" style="201"/>
    <col min="9729" max="9729" width="6.6640625" style="201" customWidth="1"/>
    <col min="9730" max="9730" width="5.33203125" style="201" customWidth="1"/>
    <col min="9731" max="9731" width="5.5" style="201" customWidth="1"/>
    <col min="9732" max="9732" width="14.83203125" style="201" customWidth="1"/>
    <col min="9733" max="9733" width="65" style="201" customWidth="1"/>
    <col min="9734" max="9734" width="5.5" style="201" customWidth="1"/>
    <col min="9735" max="9735" width="11.1640625" style="201" customWidth="1"/>
    <col min="9736" max="9736" width="11.5" style="201" customWidth="1"/>
    <col min="9737" max="9737" width="14.83203125" style="201" customWidth="1"/>
    <col min="9738" max="9741" width="0" style="201" hidden="1" customWidth="1"/>
    <col min="9742" max="9742" width="7" style="201" customWidth="1"/>
    <col min="9743" max="9748" width="0" style="201" hidden="1" customWidth="1"/>
    <col min="9749" max="9984" width="9.33203125" style="201"/>
    <col min="9985" max="9985" width="6.6640625" style="201" customWidth="1"/>
    <col min="9986" max="9986" width="5.33203125" style="201" customWidth="1"/>
    <col min="9987" max="9987" width="5.5" style="201" customWidth="1"/>
    <col min="9988" max="9988" width="14.83203125" style="201" customWidth="1"/>
    <col min="9989" max="9989" width="65" style="201" customWidth="1"/>
    <col min="9990" max="9990" width="5.5" style="201" customWidth="1"/>
    <col min="9991" max="9991" width="11.1640625" style="201" customWidth="1"/>
    <col min="9992" max="9992" width="11.5" style="201" customWidth="1"/>
    <col min="9993" max="9993" width="14.83203125" style="201" customWidth="1"/>
    <col min="9994" max="9997" width="0" style="201" hidden="1" customWidth="1"/>
    <col min="9998" max="9998" width="7" style="201" customWidth="1"/>
    <col min="9999" max="10004" width="0" style="201" hidden="1" customWidth="1"/>
    <col min="10005" max="10240" width="9.33203125" style="201"/>
    <col min="10241" max="10241" width="6.6640625" style="201" customWidth="1"/>
    <col min="10242" max="10242" width="5.33203125" style="201" customWidth="1"/>
    <col min="10243" max="10243" width="5.5" style="201" customWidth="1"/>
    <col min="10244" max="10244" width="14.83203125" style="201" customWidth="1"/>
    <col min="10245" max="10245" width="65" style="201" customWidth="1"/>
    <col min="10246" max="10246" width="5.5" style="201" customWidth="1"/>
    <col min="10247" max="10247" width="11.1640625" style="201" customWidth="1"/>
    <col min="10248" max="10248" width="11.5" style="201" customWidth="1"/>
    <col min="10249" max="10249" width="14.83203125" style="201" customWidth="1"/>
    <col min="10250" max="10253" width="0" style="201" hidden="1" customWidth="1"/>
    <col min="10254" max="10254" width="7" style="201" customWidth="1"/>
    <col min="10255" max="10260" width="0" style="201" hidden="1" customWidth="1"/>
    <col min="10261" max="10496" width="9.33203125" style="201"/>
    <col min="10497" max="10497" width="6.6640625" style="201" customWidth="1"/>
    <col min="10498" max="10498" width="5.33203125" style="201" customWidth="1"/>
    <col min="10499" max="10499" width="5.5" style="201" customWidth="1"/>
    <col min="10500" max="10500" width="14.83203125" style="201" customWidth="1"/>
    <col min="10501" max="10501" width="65" style="201" customWidth="1"/>
    <col min="10502" max="10502" width="5.5" style="201" customWidth="1"/>
    <col min="10503" max="10503" width="11.1640625" style="201" customWidth="1"/>
    <col min="10504" max="10504" width="11.5" style="201" customWidth="1"/>
    <col min="10505" max="10505" width="14.83203125" style="201" customWidth="1"/>
    <col min="10506" max="10509" width="0" style="201" hidden="1" customWidth="1"/>
    <col min="10510" max="10510" width="7" style="201" customWidth="1"/>
    <col min="10511" max="10516" width="0" style="201" hidden="1" customWidth="1"/>
    <col min="10517" max="10752" width="9.33203125" style="201"/>
    <col min="10753" max="10753" width="6.6640625" style="201" customWidth="1"/>
    <col min="10754" max="10754" width="5.33203125" style="201" customWidth="1"/>
    <col min="10755" max="10755" width="5.5" style="201" customWidth="1"/>
    <col min="10756" max="10756" width="14.83203125" style="201" customWidth="1"/>
    <col min="10757" max="10757" width="65" style="201" customWidth="1"/>
    <col min="10758" max="10758" width="5.5" style="201" customWidth="1"/>
    <col min="10759" max="10759" width="11.1640625" style="201" customWidth="1"/>
    <col min="10760" max="10760" width="11.5" style="201" customWidth="1"/>
    <col min="10761" max="10761" width="14.83203125" style="201" customWidth="1"/>
    <col min="10762" max="10765" width="0" style="201" hidden="1" customWidth="1"/>
    <col min="10766" max="10766" width="7" style="201" customWidth="1"/>
    <col min="10767" max="10772" width="0" style="201" hidden="1" customWidth="1"/>
    <col min="10773" max="11008" width="9.33203125" style="201"/>
    <col min="11009" max="11009" width="6.6640625" style="201" customWidth="1"/>
    <col min="11010" max="11010" width="5.33203125" style="201" customWidth="1"/>
    <col min="11011" max="11011" width="5.5" style="201" customWidth="1"/>
    <col min="11012" max="11012" width="14.83203125" style="201" customWidth="1"/>
    <col min="11013" max="11013" width="65" style="201" customWidth="1"/>
    <col min="11014" max="11014" width="5.5" style="201" customWidth="1"/>
    <col min="11015" max="11015" width="11.1640625" style="201" customWidth="1"/>
    <col min="11016" max="11016" width="11.5" style="201" customWidth="1"/>
    <col min="11017" max="11017" width="14.83203125" style="201" customWidth="1"/>
    <col min="11018" max="11021" width="0" style="201" hidden="1" customWidth="1"/>
    <col min="11022" max="11022" width="7" style="201" customWidth="1"/>
    <col min="11023" max="11028" width="0" style="201" hidden="1" customWidth="1"/>
    <col min="11029" max="11264" width="9.33203125" style="201"/>
    <col min="11265" max="11265" width="6.6640625" style="201" customWidth="1"/>
    <col min="11266" max="11266" width="5.33203125" style="201" customWidth="1"/>
    <col min="11267" max="11267" width="5.5" style="201" customWidth="1"/>
    <col min="11268" max="11268" width="14.83203125" style="201" customWidth="1"/>
    <col min="11269" max="11269" width="65" style="201" customWidth="1"/>
    <col min="11270" max="11270" width="5.5" style="201" customWidth="1"/>
    <col min="11271" max="11271" width="11.1640625" style="201" customWidth="1"/>
    <col min="11272" max="11272" width="11.5" style="201" customWidth="1"/>
    <col min="11273" max="11273" width="14.83203125" style="201" customWidth="1"/>
    <col min="11274" max="11277" width="0" style="201" hidden="1" customWidth="1"/>
    <col min="11278" max="11278" width="7" style="201" customWidth="1"/>
    <col min="11279" max="11284" width="0" style="201" hidden="1" customWidth="1"/>
    <col min="11285" max="11520" width="9.33203125" style="201"/>
    <col min="11521" max="11521" width="6.6640625" style="201" customWidth="1"/>
    <col min="11522" max="11522" width="5.33203125" style="201" customWidth="1"/>
    <col min="11523" max="11523" width="5.5" style="201" customWidth="1"/>
    <col min="11524" max="11524" width="14.83203125" style="201" customWidth="1"/>
    <col min="11525" max="11525" width="65" style="201" customWidth="1"/>
    <col min="11526" max="11526" width="5.5" style="201" customWidth="1"/>
    <col min="11527" max="11527" width="11.1640625" style="201" customWidth="1"/>
    <col min="11528" max="11528" width="11.5" style="201" customWidth="1"/>
    <col min="11529" max="11529" width="14.83203125" style="201" customWidth="1"/>
    <col min="11530" max="11533" width="0" style="201" hidden="1" customWidth="1"/>
    <col min="11534" max="11534" width="7" style="201" customWidth="1"/>
    <col min="11535" max="11540" width="0" style="201" hidden="1" customWidth="1"/>
    <col min="11541" max="11776" width="9.33203125" style="201"/>
    <col min="11777" max="11777" width="6.6640625" style="201" customWidth="1"/>
    <col min="11778" max="11778" width="5.33203125" style="201" customWidth="1"/>
    <col min="11779" max="11779" width="5.5" style="201" customWidth="1"/>
    <col min="11780" max="11780" width="14.83203125" style="201" customWidth="1"/>
    <col min="11781" max="11781" width="65" style="201" customWidth="1"/>
    <col min="11782" max="11782" width="5.5" style="201" customWidth="1"/>
    <col min="11783" max="11783" width="11.1640625" style="201" customWidth="1"/>
    <col min="11784" max="11784" width="11.5" style="201" customWidth="1"/>
    <col min="11785" max="11785" width="14.83203125" style="201" customWidth="1"/>
    <col min="11786" max="11789" width="0" style="201" hidden="1" customWidth="1"/>
    <col min="11790" max="11790" width="7" style="201" customWidth="1"/>
    <col min="11791" max="11796" width="0" style="201" hidden="1" customWidth="1"/>
    <col min="11797" max="12032" width="9.33203125" style="201"/>
    <col min="12033" max="12033" width="6.6640625" style="201" customWidth="1"/>
    <col min="12034" max="12034" width="5.33203125" style="201" customWidth="1"/>
    <col min="12035" max="12035" width="5.5" style="201" customWidth="1"/>
    <col min="12036" max="12036" width="14.83203125" style="201" customWidth="1"/>
    <col min="12037" max="12037" width="65" style="201" customWidth="1"/>
    <col min="12038" max="12038" width="5.5" style="201" customWidth="1"/>
    <col min="12039" max="12039" width="11.1640625" style="201" customWidth="1"/>
    <col min="12040" max="12040" width="11.5" style="201" customWidth="1"/>
    <col min="12041" max="12041" width="14.83203125" style="201" customWidth="1"/>
    <col min="12042" max="12045" width="0" style="201" hidden="1" customWidth="1"/>
    <col min="12046" max="12046" width="7" style="201" customWidth="1"/>
    <col min="12047" max="12052" width="0" style="201" hidden="1" customWidth="1"/>
    <col min="12053" max="12288" width="9.33203125" style="201"/>
    <col min="12289" max="12289" width="6.6640625" style="201" customWidth="1"/>
    <col min="12290" max="12290" width="5.33203125" style="201" customWidth="1"/>
    <col min="12291" max="12291" width="5.5" style="201" customWidth="1"/>
    <col min="12292" max="12292" width="14.83203125" style="201" customWidth="1"/>
    <col min="12293" max="12293" width="65" style="201" customWidth="1"/>
    <col min="12294" max="12294" width="5.5" style="201" customWidth="1"/>
    <col min="12295" max="12295" width="11.1640625" style="201" customWidth="1"/>
    <col min="12296" max="12296" width="11.5" style="201" customWidth="1"/>
    <col min="12297" max="12297" width="14.83203125" style="201" customWidth="1"/>
    <col min="12298" max="12301" width="0" style="201" hidden="1" customWidth="1"/>
    <col min="12302" max="12302" width="7" style="201" customWidth="1"/>
    <col min="12303" max="12308" width="0" style="201" hidden="1" customWidth="1"/>
    <col min="12309" max="12544" width="9.33203125" style="201"/>
    <col min="12545" max="12545" width="6.6640625" style="201" customWidth="1"/>
    <col min="12546" max="12546" width="5.33203125" style="201" customWidth="1"/>
    <col min="12547" max="12547" width="5.5" style="201" customWidth="1"/>
    <col min="12548" max="12548" width="14.83203125" style="201" customWidth="1"/>
    <col min="12549" max="12549" width="65" style="201" customWidth="1"/>
    <col min="12550" max="12550" width="5.5" style="201" customWidth="1"/>
    <col min="12551" max="12551" width="11.1640625" style="201" customWidth="1"/>
    <col min="12552" max="12552" width="11.5" style="201" customWidth="1"/>
    <col min="12553" max="12553" width="14.83203125" style="201" customWidth="1"/>
    <col min="12554" max="12557" width="0" style="201" hidden="1" customWidth="1"/>
    <col min="12558" max="12558" width="7" style="201" customWidth="1"/>
    <col min="12559" max="12564" width="0" style="201" hidden="1" customWidth="1"/>
    <col min="12565" max="12800" width="9.33203125" style="201"/>
    <col min="12801" max="12801" width="6.6640625" style="201" customWidth="1"/>
    <col min="12802" max="12802" width="5.33203125" style="201" customWidth="1"/>
    <col min="12803" max="12803" width="5.5" style="201" customWidth="1"/>
    <col min="12804" max="12804" width="14.83203125" style="201" customWidth="1"/>
    <col min="12805" max="12805" width="65" style="201" customWidth="1"/>
    <col min="12806" max="12806" width="5.5" style="201" customWidth="1"/>
    <col min="12807" max="12807" width="11.1640625" style="201" customWidth="1"/>
    <col min="12808" max="12808" width="11.5" style="201" customWidth="1"/>
    <col min="12809" max="12809" width="14.83203125" style="201" customWidth="1"/>
    <col min="12810" max="12813" width="0" style="201" hidden="1" customWidth="1"/>
    <col min="12814" max="12814" width="7" style="201" customWidth="1"/>
    <col min="12815" max="12820" width="0" style="201" hidden="1" customWidth="1"/>
    <col min="12821" max="13056" width="9.33203125" style="201"/>
    <col min="13057" max="13057" width="6.6640625" style="201" customWidth="1"/>
    <col min="13058" max="13058" width="5.33203125" style="201" customWidth="1"/>
    <col min="13059" max="13059" width="5.5" style="201" customWidth="1"/>
    <col min="13060" max="13060" width="14.83203125" style="201" customWidth="1"/>
    <col min="13061" max="13061" width="65" style="201" customWidth="1"/>
    <col min="13062" max="13062" width="5.5" style="201" customWidth="1"/>
    <col min="13063" max="13063" width="11.1640625" style="201" customWidth="1"/>
    <col min="13064" max="13064" width="11.5" style="201" customWidth="1"/>
    <col min="13065" max="13065" width="14.83203125" style="201" customWidth="1"/>
    <col min="13066" max="13069" width="0" style="201" hidden="1" customWidth="1"/>
    <col min="13070" max="13070" width="7" style="201" customWidth="1"/>
    <col min="13071" max="13076" width="0" style="201" hidden="1" customWidth="1"/>
    <col min="13077" max="13312" width="9.33203125" style="201"/>
    <col min="13313" max="13313" width="6.6640625" style="201" customWidth="1"/>
    <col min="13314" max="13314" width="5.33203125" style="201" customWidth="1"/>
    <col min="13315" max="13315" width="5.5" style="201" customWidth="1"/>
    <col min="13316" max="13316" width="14.83203125" style="201" customWidth="1"/>
    <col min="13317" max="13317" width="65" style="201" customWidth="1"/>
    <col min="13318" max="13318" width="5.5" style="201" customWidth="1"/>
    <col min="13319" max="13319" width="11.1640625" style="201" customWidth="1"/>
    <col min="13320" max="13320" width="11.5" style="201" customWidth="1"/>
    <col min="13321" max="13321" width="14.83203125" style="201" customWidth="1"/>
    <col min="13322" max="13325" width="0" style="201" hidden="1" customWidth="1"/>
    <col min="13326" max="13326" width="7" style="201" customWidth="1"/>
    <col min="13327" max="13332" width="0" style="201" hidden="1" customWidth="1"/>
    <col min="13333" max="13568" width="9.33203125" style="201"/>
    <col min="13569" max="13569" width="6.6640625" style="201" customWidth="1"/>
    <col min="13570" max="13570" width="5.33203125" style="201" customWidth="1"/>
    <col min="13571" max="13571" width="5.5" style="201" customWidth="1"/>
    <col min="13572" max="13572" width="14.83203125" style="201" customWidth="1"/>
    <col min="13573" max="13573" width="65" style="201" customWidth="1"/>
    <col min="13574" max="13574" width="5.5" style="201" customWidth="1"/>
    <col min="13575" max="13575" width="11.1640625" style="201" customWidth="1"/>
    <col min="13576" max="13576" width="11.5" style="201" customWidth="1"/>
    <col min="13577" max="13577" width="14.83203125" style="201" customWidth="1"/>
    <col min="13578" max="13581" width="0" style="201" hidden="1" customWidth="1"/>
    <col min="13582" max="13582" width="7" style="201" customWidth="1"/>
    <col min="13583" max="13588" width="0" style="201" hidden="1" customWidth="1"/>
    <col min="13589" max="13824" width="9.33203125" style="201"/>
    <col min="13825" max="13825" width="6.6640625" style="201" customWidth="1"/>
    <col min="13826" max="13826" width="5.33203125" style="201" customWidth="1"/>
    <col min="13827" max="13827" width="5.5" style="201" customWidth="1"/>
    <col min="13828" max="13828" width="14.83203125" style="201" customWidth="1"/>
    <col min="13829" max="13829" width="65" style="201" customWidth="1"/>
    <col min="13830" max="13830" width="5.5" style="201" customWidth="1"/>
    <col min="13831" max="13831" width="11.1640625" style="201" customWidth="1"/>
    <col min="13832" max="13832" width="11.5" style="201" customWidth="1"/>
    <col min="13833" max="13833" width="14.83203125" style="201" customWidth="1"/>
    <col min="13834" max="13837" width="0" style="201" hidden="1" customWidth="1"/>
    <col min="13838" max="13838" width="7" style="201" customWidth="1"/>
    <col min="13839" max="13844" width="0" style="201" hidden="1" customWidth="1"/>
    <col min="13845" max="14080" width="9.33203125" style="201"/>
    <col min="14081" max="14081" width="6.6640625" style="201" customWidth="1"/>
    <col min="14082" max="14082" width="5.33203125" style="201" customWidth="1"/>
    <col min="14083" max="14083" width="5.5" style="201" customWidth="1"/>
    <col min="14084" max="14084" width="14.83203125" style="201" customWidth="1"/>
    <col min="14085" max="14085" width="65" style="201" customWidth="1"/>
    <col min="14086" max="14086" width="5.5" style="201" customWidth="1"/>
    <col min="14087" max="14087" width="11.1640625" style="201" customWidth="1"/>
    <col min="14088" max="14088" width="11.5" style="201" customWidth="1"/>
    <col min="14089" max="14089" width="14.83203125" style="201" customWidth="1"/>
    <col min="14090" max="14093" width="0" style="201" hidden="1" customWidth="1"/>
    <col min="14094" max="14094" width="7" style="201" customWidth="1"/>
    <col min="14095" max="14100" width="0" style="201" hidden="1" customWidth="1"/>
    <col min="14101" max="14336" width="9.33203125" style="201"/>
    <col min="14337" max="14337" width="6.6640625" style="201" customWidth="1"/>
    <col min="14338" max="14338" width="5.33203125" style="201" customWidth="1"/>
    <col min="14339" max="14339" width="5.5" style="201" customWidth="1"/>
    <col min="14340" max="14340" width="14.83203125" style="201" customWidth="1"/>
    <col min="14341" max="14341" width="65" style="201" customWidth="1"/>
    <col min="14342" max="14342" width="5.5" style="201" customWidth="1"/>
    <col min="14343" max="14343" width="11.1640625" style="201" customWidth="1"/>
    <col min="14344" max="14344" width="11.5" style="201" customWidth="1"/>
    <col min="14345" max="14345" width="14.83203125" style="201" customWidth="1"/>
    <col min="14346" max="14349" width="0" style="201" hidden="1" customWidth="1"/>
    <col min="14350" max="14350" width="7" style="201" customWidth="1"/>
    <col min="14351" max="14356" width="0" style="201" hidden="1" customWidth="1"/>
    <col min="14357" max="14592" width="9.33203125" style="201"/>
    <col min="14593" max="14593" width="6.6640625" style="201" customWidth="1"/>
    <col min="14594" max="14594" width="5.33203125" style="201" customWidth="1"/>
    <col min="14595" max="14595" width="5.5" style="201" customWidth="1"/>
    <col min="14596" max="14596" width="14.83203125" style="201" customWidth="1"/>
    <col min="14597" max="14597" width="65" style="201" customWidth="1"/>
    <col min="14598" max="14598" width="5.5" style="201" customWidth="1"/>
    <col min="14599" max="14599" width="11.1640625" style="201" customWidth="1"/>
    <col min="14600" max="14600" width="11.5" style="201" customWidth="1"/>
    <col min="14601" max="14601" width="14.83203125" style="201" customWidth="1"/>
    <col min="14602" max="14605" width="0" style="201" hidden="1" customWidth="1"/>
    <col min="14606" max="14606" width="7" style="201" customWidth="1"/>
    <col min="14607" max="14612" width="0" style="201" hidden="1" customWidth="1"/>
    <col min="14613" max="14848" width="9.33203125" style="201"/>
    <col min="14849" max="14849" width="6.6640625" style="201" customWidth="1"/>
    <col min="14850" max="14850" width="5.33203125" style="201" customWidth="1"/>
    <col min="14851" max="14851" width="5.5" style="201" customWidth="1"/>
    <col min="14852" max="14852" width="14.83203125" style="201" customWidth="1"/>
    <col min="14853" max="14853" width="65" style="201" customWidth="1"/>
    <col min="14854" max="14854" width="5.5" style="201" customWidth="1"/>
    <col min="14855" max="14855" width="11.1640625" style="201" customWidth="1"/>
    <col min="14856" max="14856" width="11.5" style="201" customWidth="1"/>
    <col min="14857" max="14857" width="14.83203125" style="201" customWidth="1"/>
    <col min="14858" max="14861" width="0" style="201" hidden="1" customWidth="1"/>
    <col min="14862" max="14862" width="7" style="201" customWidth="1"/>
    <col min="14863" max="14868" width="0" style="201" hidden="1" customWidth="1"/>
    <col min="14869" max="15104" width="9.33203125" style="201"/>
    <col min="15105" max="15105" width="6.6640625" style="201" customWidth="1"/>
    <col min="15106" max="15106" width="5.33203125" style="201" customWidth="1"/>
    <col min="15107" max="15107" width="5.5" style="201" customWidth="1"/>
    <col min="15108" max="15108" width="14.83203125" style="201" customWidth="1"/>
    <col min="15109" max="15109" width="65" style="201" customWidth="1"/>
    <col min="15110" max="15110" width="5.5" style="201" customWidth="1"/>
    <col min="15111" max="15111" width="11.1640625" style="201" customWidth="1"/>
    <col min="15112" max="15112" width="11.5" style="201" customWidth="1"/>
    <col min="15113" max="15113" width="14.83203125" style="201" customWidth="1"/>
    <col min="15114" max="15117" width="0" style="201" hidden="1" customWidth="1"/>
    <col min="15118" max="15118" width="7" style="201" customWidth="1"/>
    <col min="15119" max="15124" width="0" style="201" hidden="1" customWidth="1"/>
    <col min="15125" max="15360" width="9.33203125" style="201"/>
    <col min="15361" max="15361" width="6.6640625" style="201" customWidth="1"/>
    <col min="15362" max="15362" width="5.33203125" style="201" customWidth="1"/>
    <col min="15363" max="15363" width="5.5" style="201" customWidth="1"/>
    <col min="15364" max="15364" width="14.83203125" style="201" customWidth="1"/>
    <col min="15365" max="15365" width="65" style="201" customWidth="1"/>
    <col min="15366" max="15366" width="5.5" style="201" customWidth="1"/>
    <col min="15367" max="15367" width="11.1640625" style="201" customWidth="1"/>
    <col min="15368" max="15368" width="11.5" style="201" customWidth="1"/>
    <col min="15369" max="15369" width="14.83203125" style="201" customWidth="1"/>
    <col min="15370" max="15373" width="0" style="201" hidden="1" customWidth="1"/>
    <col min="15374" max="15374" width="7" style="201" customWidth="1"/>
    <col min="15375" max="15380" width="0" style="201" hidden="1" customWidth="1"/>
    <col min="15381" max="15616" width="9.33203125" style="201"/>
    <col min="15617" max="15617" width="6.6640625" style="201" customWidth="1"/>
    <col min="15618" max="15618" width="5.33203125" style="201" customWidth="1"/>
    <col min="15619" max="15619" width="5.5" style="201" customWidth="1"/>
    <col min="15620" max="15620" width="14.83203125" style="201" customWidth="1"/>
    <col min="15621" max="15621" width="65" style="201" customWidth="1"/>
    <col min="15622" max="15622" width="5.5" style="201" customWidth="1"/>
    <col min="15623" max="15623" width="11.1640625" style="201" customWidth="1"/>
    <col min="15624" max="15624" width="11.5" style="201" customWidth="1"/>
    <col min="15625" max="15625" width="14.83203125" style="201" customWidth="1"/>
    <col min="15626" max="15629" width="0" style="201" hidden="1" customWidth="1"/>
    <col min="15630" max="15630" width="7" style="201" customWidth="1"/>
    <col min="15631" max="15636" width="0" style="201" hidden="1" customWidth="1"/>
    <col min="15637" max="15872" width="9.33203125" style="201"/>
    <col min="15873" max="15873" width="6.6640625" style="201" customWidth="1"/>
    <col min="15874" max="15874" width="5.33203125" style="201" customWidth="1"/>
    <col min="15875" max="15875" width="5.5" style="201" customWidth="1"/>
    <col min="15876" max="15876" width="14.83203125" style="201" customWidth="1"/>
    <col min="15877" max="15877" width="65" style="201" customWidth="1"/>
    <col min="15878" max="15878" width="5.5" style="201" customWidth="1"/>
    <col min="15879" max="15879" width="11.1640625" style="201" customWidth="1"/>
    <col min="15880" max="15880" width="11.5" style="201" customWidth="1"/>
    <col min="15881" max="15881" width="14.83203125" style="201" customWidth="1"/>
    <col min="15882" max="15885" width="0" style="201" hidden="1" customWidth="1"/>
    <col min="15886" max="15886" width="7" style="201" customWidth="1"/>
    <col min="15887" max="15892" width="0" style="201" hidden="1" customWidth="1"/>
    <col min="15893" max="16128" width="9.33203125" style="201"/>
    <col min="16129" max="16129" width="6.6640625" style="201" customWidth="1"/>
    <col min="16130" max="16130" width="5.33203125" style="201" customWidth="1"/>
    <col min="16131" max="16131" width="5.5" style="201" customWidth="1"/>
    <col min="16132" max="16132" width="14.83203125" style="201" customWidth="1"/>
    <col min="16133" max="16133" width="65" style="201" customWidth="1"/>
    <col min="16134" max="16134" width="5.5" style="201" customWidth="1"/>
    <col min="16135" max="16135" width="11.1640625" style="201" customWidth="1"/>
    <col min="16136" max="16136" width="11.5" style="201" customWidth="1"/>
    <col min="16137" max="16137" width="14.83203125" style="201" customWidth="1"/>
    <col min="16138" max="16141" width="0" style="201" hidden="1" customWidth="1"/>
    <col min="16142" max="16142" width="7" style="201" customWidth="1"/>
    <col min="16143" max="16148" width="0" style="201" hidden="1" customWidth="1"/>
    <col min="16149" max="16384" width="9.33203125" style="201"/>
  </cols>
  <sheetData>
    <row r="1" spans="1:21" ht="18">
      <c r="A1" s="198" t="s">
        <v>146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200"/>
      <c r="P1" s="200"/>
      <c r="Q1" s="199"/>
      <c r="R1" s="199"/>
      <c r="S1" s="199"/>
      <c r="T1" s="199"/>
    </row>
    <row r="2" spans="1:21">
      <c r="A2" s="202" t="s">
        <v>17</v>
      </c>
      <c r="B2" s="203"/>
      <c r="C2" s="204" t="str">
        <f>'[3]Krycí list'!E5</f>
        <v>Komunitné centrum Lemešany</v>
      </c>
      <c r="D2" s="205"/>
      <c r="E2" s="205"/>
      <c r="F2" s="203"/>
      <c r="G2" s="203"/>
      <c r="H2" s="203"/>
      <c r="I2" s="203"/>
      <c r="J2" s="203"/>
      <c r="K2" s="203"/>
      <c r="L2" s="199"/>
      <c r="M2" s="199"/>
      <c r="N2" s="199"/>
      <c r="O2" s="200"/>
      <c r="P2" s="200"/>
      <c r="Q2" s="199"/>
      <c r="R2" s="199"/>
      <c r="S2" s="199"/>
      <c r="T2" s="199"/>
    </row>
    <row r="3" spans="1:21">
      <c r="A3" s="202" t="s">
        <v>103</v>
      </c>
      <c r="B3" s="203"/>
      <c r="C3" s="204" t="str">
        <f>'[3]Krycí list'!E7</f>
        <v>Plynovod</v>
      </c>
      <c r="D3" s="205"/>
      <c r="E3" s="205"/>
      <c r="F3" s="203"/>
      <c r="G3" s="203"/>
      <c r="H3" s="203"/>
      <c r="I3" s="204"/>
      <c r="J3" s="205"/>
      <c r="K3" s="205"/>
      <c r="L3" s="199"/>
      <c r="M3" s="199"/>
      <c r="N3" s="199"/>
      <c r="O3" s="200"/>
      <c r="P3" s="200"/>
      <c r="Q3" s="199"/>
      <c r="R3" s="199"/>
      <c r="S3" s="199"/>
      <c r="T3" s="199"/>
    </row>
    <row r="4" spans="1:21">
      <c r="A4" s="202" t="s">
        <v>773</v>
      </c>
      <c r="B4" s="203"/>
      <c r="C4" s="204" t="str">
        <f>'[3]Krycí list'!E9</f>
        <v xml:space="preserve"> </v>
      </c>
      <c r="D4" s="205"/>
      <c r="E4" s="205"/>
      <c r="F4" s="203"/>
      <c r="G4" s="203"/>
      <c r="H4" s="203"/>
      <c r="I4" s="204"/>
      <c r="J4" s="205"/>
      <c r="K4" s="205"/>
      <c r="L4" s="199"/>
      <c r="M4" s="199"/>
      <c r="N4" s="199"/>
      <c r="O4" s="200"/>
      <c r="P4" s="200"/>
      <c r="Q4" s="199"/>
      <c r="R4" s="199"/>
      <c r="S4" s="199"/>
      <c r="T4" s="199"/>
    </row>
    <row r="5" spans="1:21">
      <c r="A5" s="203" t="s">
        <v>19</v>
      </c>
      <c r="B5" s="203"/>
      <c r="C5" s="204" t="str">
        <f>'[3]Krycí list'!P5</f>
        <v xml:space="preserve"> </v>
      </c>
      <c r="D5" s="205"/>
      <c r="E5" s="205"/>
      <c r="F5" s="203"/>
      <c r="G5" s="203"/>
      <c r="H5" s="203"/>
      <c r="I5" s="206"/>
      <c r="J5" s="205"/>
      <c r="K5" s="205"/>
      <c r="L5" s="199"/>
      <c r="M5" s="199"/>
      <c r="N5" s="199"/>
      <c r="O5" s="200"/>
      <c r="P5" s="200"/>
      <c r="Q5" s="199"/>
      <c r="R5" s="199"/>
      <c r="S5" s="199"/>
      <c r="T5" s="199"/>
    </row>
    <row r="6" spans="1:21" ht="5.25" customHeight="1">
      <c r="A6" s="203"/>
      <c r="B6" s="203"/>
      <c r="C6" s="204"/>
      <c r="D6" s="205"/>
      <c r="E6" s="205"/>
      <c r="F6" s="203"/>
      <c r="G6" s="203"/>
      <c r="H6" s="203"/>
      <c r="I6" s="206"/>
      <c r="J6" s="205"/>
      <c r="K6" s="205"/>
      <c r="L6" s="199"/>
      <c r="M6" s="199"/>
      <c r="N6" s="199"/>
      <c r="O6" s="200"/>
      <c r="P6" s="200"/>
      <c r="Q6" s="199"/>
      <c r="R6" s="199"/>
      <c r="S6" s="199"/>
      <c r="T6" s="199"/>
    </row>
    <row r="7" spans="1:21">
      <c r="A7" s="203" t="s">
        <v>26</v>
      </c>
      <c r="B7" s="203"/>
      <c r="C7" s="204" t="str">
        <f>'[3]Krycí list'!E26</f>
        <v>Obec Lemešany</v>
      </c>
      <c r="D7" s="205"/>
      <c r="E7" s="205"/>
      <c r="F7" s="203"/>
      <c r="G7" s="203"/>
      <c r="H7" s="203"/>
      <c r="I7" s="206"/>
      <c r="J7" s="205"/>
      <c r="K7" s="205"/>
      <c r="L7" s="199"/>
      <c r="M7" s="199"/>
      <c r="N7" s="199"/>
      <c r="O7" s="200"/>
      <c r="P7" s="200"/>
      <c r="Q7" s="199"/>
      <c r="R7" s="199"/>
      <c r="S7" s="199"/>
      <c r="T7" s="199"/>
    </row>
    <row r="8" spans="1:21">
      <c r="A8" s="203" t="s">
        <v>30</v>
      </c>
      <c r="B8" s="203"/>
      <c r="C8" s="204" t="str">
        <f>'[3]Krycí list'!E28</f>
        <v xml:space="preserve"> </v>
      </c>
      <c r="D8" s="205"/>
      <c r="E8" s="205"/>
      <c r="F8" s="203"/>
      <c r="G8" s="203"/>
      <c r="H8" s="203"/>
      <c r="I8" s="206"/>
      <c r="J8" s="205"/>
      <c r="K8" s="205"/>
      <c r="L8" s="199"/>
      <c r="M8" s="199"/>
      <c r="N8" s="199"/>
      <c r="O8" s="200"/>
      <c r="P8" s="200"/>
      <c r="Q8" s="199"/>
      <c r="R8" s="199"/>
      <c r="S8" s="199"/>
      <c r="T8" s="199"/>
    </row>
    <row r="9" spans="1:21">
      <c r="A9" s="203" t="s">
        <v>24</v>
      </c>
      <c r="B9" s="203" t="s">
        <v>1621</v>
      </c>
      <c r="C9" s="204"/>
      <c r="D9" s="205"/>
      <c r="E9" s="205"/>
      <c r="F9" s="203"/>
      <c r="G9" s="203"/>
      <c r="H9" s="203"/>
      <c r="I9" s="206"/>
      <c r="J9" s="205"/>
      <c r="K9" s="205"/>
      <c r="L9" s="199"/>
      <c r="M9" s="199"/>
      <c r="N9" s="199"/>
      <c r="O9" s="200"/>
      <c r="P9" s="200"/>
      <c r="Q9" s="199"/>
      <c r="R9" s="199"/>
      <c r="S9" s="199"/>
      <c r="T9" s="199"/>
    </row>
    <row r="10" spans="1:21" ht="6" customHeight="1">
      <c r="A10" s="199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200"/>
      <c r="P10" s="200"/>
      <c r="Q10" s="199"/>
      <c r="R10" s="199"/>
      <c r="S10" s="199"/>
      <c r="T10" s="199"/>
    </row>
    <row r="11" spans="1:21" ht="22.5">
      <c r="A11" s="208" t="s">
        <v>774</v>
      </c>
      <c r="B11" s="209" t="s">
        <v>775</v>
      </c>
      <c r="C11" s="209" t="s">
        <v>776</v>
      </c>
      <c r="D11" s="209" t="s">
        <v>777</v>
      </c>
      <c r="E11" s="209" t="s">
        <v>149</v>
      </c>
      <c r="F11" s="209" t="s">
        <v>150</v>
      </c>
      <c r="G11" s="209" t="s">
        <v>778</v>
      </c>
      <c r="H11" s="209" t="s">
        <v>779</v>
      </c>
      <c r="I11" s="209" t="s">
        <v>780</v>
      </c>
      <c r="J11" s="209" t="s">
        <v>781</v>
      </c>
      <c r="K11" s="209" t="s">
        <v>782</v>
      </c>
      <c r="L11" s="209" t="s">
        <v>783</v>
      </c>
      <c r="M11" s="209" t="s">
        <v>784</v>
      </c>
      <c r="N11" s="209" t="s">
        <v>785</v>
      </c>
      <c r="O11" s="210" t="s">
        <v>786</v>
      </c>
      <c r="P11" s="210" t="s">
        <v>787</v>
      </c>
      <c r="Q11" s="209"/>
      <c r="R11" s="209"/>
      <c r="S11" s="209"/>
      <c r="T11" s="211" t="s">
        <v>788</v>
      </c>
      <c r="U11" s="212"/>
    </row>
    <row r="12" spans="1:21">
      <c r="A12" s="213">
        <v>1</v>
      </c>
      <c r="B12" s="214">
        <v>2</v>
      </c>
      <c r="C12" s="214">
        <v>3</v>
      </c>
      <c r="D12" s="214">
        <v>4</v>
      </c>
      <c r="E12" s="214">
        <v>5</v>
      </c>
      <c r="F12" s="214">
        <v>6</v>
      </c>
      <c r="G12" s="214">
        <v>7</v>
      </c>
      <c r="H12" s="214">
        <v>8</v>
      </c>
      <c r="I12" s="214">
        <v>9</v>
      </c>
      <c r="J12" s="214"/>
      <c r="K12" s="214"/>
      <c r="L12" s="214"/>
      <c r="M12" s="214"/>
      <c r="N12" s="214">
        <v>10</v>
      </c>
      <c r="O12" s="215">
        <v>11</v>
      </c>
      <c r="P12" s="215">
        <v>12</v>
      </c>
      <c r="Q12" s="214"/>
      <c r="R12" s="214"/>
      <c r="S12" s="214"/>
      <c r="T12" s="216">
        <v>11</v>
      </c>
      <c r="U12" s="212"/>
    </row>
    <row r="13" spans="1:21" ht="4.5" customHeight="1">
      <c r="A13" s="199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217"/>
      <c r="O13" s="218"/>
      <c r="P13" s="219"/>
      <c r="Q13" s="217"/>
      <c r="R13" s="217"/>
      <c r="S13" s="217"/>
      <c r="T13" s="217"/>
    </row>
    <row r="14" spans="1:21" s="223" customFormat="1" ht="11.25" customHeight="1">
      <c r="A14" s="220"/>
      <c r="B14" s="221" t="s">
        <v>77</v>
      </c>
      <c r="C14" s="220"/>
      <c r="D14" s="220" t="s">
        <v>789</v>
      </c>
      <c r="E14" s="220" t="s">
        <v>790</v>
      </c>
      <c r="F14" s="220"/>
      <c r="G14" s="220"/>
      <c r="H14" s="220"/>
      <c r="I14" s="222">
        <f>I15+I35+I38+I41+I48+I58</f>
        <v>0</v>
      </c>
      <c r="J14" s="220"/>
      <c r="K14" s="222">
        <f>K15+K35+K38+K41+K48+K58</f>
        <v>19.576061200000002</v>
      </c>
      <c r="L14" s="220"/>
      <c r="M14" s="222">
        <f>M15+M35+M38+M41+M48+M58</f>
        <v>0.77300000000000002</v>
      </c>
      <c r="N14" s="220"/>
      <c r="P14" s="223" t="s">
        <v>78</v>
      </c>
    </row>
    <row r="15" spans="1:21" s="224" customFormat="1" ht="11.25" customHeight="1">
      <c r="B15" s="225" t="s">
        <v>77</v>
      </c>
      <c r="D15" s="224" t="s">
        <v>86</v>
      </c>
      <c r="E15" s="224" t="s">
        <v>791</v>
      </c>
      <c r="I15" s="226">
        <f>SUM(I16:I34)</f>
        <v>0</v>
      </c>
      <c r="K15" s="226">
        <f>SUM(K16:K34)</f>
        <v>14.416119999999999</v>
      </c>
      <c r="M15" s="226">
        <f>SUM(M16:M34)</f>
        <v>0.76819999999999999</v>
      </c>
      <c r="P15" s="224" t="s">
        <v>86</v>
      </c>
    </row>
    <row r="16" spans="1:21" s="234" customFormat="1" ht="22.5" customHeight="1">
      <c r="A16" s="227">
        <v>1</v>
      </c>
      <c r="B16" s="227" t="s">
        <v>161</v>
      </c>
      <c r="C16" s="227" t="s">
        <v>835</v>
      </c>
      <c r="D16" s="228" t="s">
        <v>1905</v>
      </c>
      <c r="E16" s="229" t="s">
        <v>1906</v>
      </c>
      <c r="F16" s="227" t="s">
        <v>182</v>
      </c>
      <c r="G16" s="230">
        <v>0.9</v>
      </c>
      <c r="H16" s="230"/>
      <c r="I16" s="230">
        <f>ROUND(G16*H16,3)</f>
        <v>0</v>
      </c>
      <c r="J16" s="231">
        <v>0</v>
      </c>
      <c r="K16" s="230">
        <f>G16*J16</f>
        <v>0</v>
      </c>
      <c r="L16" s="231">
        <v>9.8000000000000004E-2</v>
      </c>
      <c r="M16" s="230">
        <f>G16*L16</f>
        <v>8.8200000000000001E-2</v>
      </c>
      <c r="N16" s="232">
        <v>20</v>
      </c>
      <c r="O16" s="233">
        <v>4</v>
      </c>
      <c r="P16" s="234" t="s">
        <v>139</v>
      </c>
    </row>
    <row r="17" spans="1:19" s="234" customFormat="1" ht="11.25" customHeight="1">
      <c r="A17" s="227">
        <v>2</v>
      </c>
      <c r="B17" s="227" t="s">
        <v>161</v>
      </c>
      <c r="C17" s="227" t="s">
        <v>835</v>
      </c>
      <c r="D17" s="228" t="s">
        <v>1907</v>
      </c>
      <c r="E17" s="229" t="s">
        <v>1908</v>
      </c>
      <c r="F17" s="227" t="s">
        <v>466</v>
      </c>
      <c r="G17" s="230">
        <v>1</v>
      </c>
      <c r="H17" s="230"/>
      <c r="I17" s="230">
        <f>ROUND(G17*H17,3)</f>
        <v>0</v>
      </c>
      <c r="J17" s="231">
        <v>0</v>
      </c>
      <c r="K17" s="230">
        <f>G17*J17</f>
        <v>0</v>
      </c>
      <c r="L17" s="231">
        <v>0.23</v>
      </c>
      <c r="M17" s="230">
        <f>G17*L17</f>
        <v>0.23</v>
      </c>
      <c r="N17" s="232">
        <v>20</v>
      </c>
      <c r="O17" s="233">
        <v>4</v>
      </c>
      <c r="P17" s="234" t="s">
        <v>139</v>
      </c>
    </row>
    <row r="18" spans="1:19" s="234" customFormat="1" ht="22.5" customHeight="1">
      <c r="A18" s="227">
        <v>3</v>
      </c>
      <c r="B18" s="227" t="s">
        <v>161</v>
      </c>
      <c r="C18" s="227" t="s">
        <v>835</v>
      </c>
      <c r="D18" s="228" t="s">
        <v>1909</v>
      </c>
      <c r="E18" s="229" t="s">
        <v>1910</v>
      </c>
      <c r="F18" s="227" t="s">
        <v>182</v>
      </c>
      <c r="G18" s="230">
        <v>0.9</v>
      </c>
      <c r="H18" s="230"/>
      <c r="I18" s="230">
        <f>ROUND(G18*H18,3)</f>
        <v>0</v>
      </c>
      <c r="J18" s="231">
        <v>0</v>
      </c>
      <c r="K18" s="230">
        <f>G18*J18</f>
        <v>0</v>
      </c>
      <c r="L18" s="231">
        <v>0.5</v>
      </c>
      <c r="M18" s="230">
        <f>G18*L18</f>
        <v>0.45</v>
      </c>
      <c r="N18" s="232">
        <v>20</v>
      </c>
      <c r="O18" s="233">
        <v>4</v>
      </c>
      <c r="P18" s="234" t="s">
        <v>139</v>
      </c>
    </row>
    <row r="19" spans="1:19" s="239" customFormat="1" ht="11.25" customHeight="1">
      <c r="A19" s="235"/>
      <c r="B19" s="235"/>
      <c r="C19" s="235"/>
      <c r="D19" s="239" t="s">
        <v>20</v>
      </c>
      <c r="E19" s="240" t="s">
        <v>1911</v>
      </c>
      <c r="G19" s="241">
        <v>0.9</v>
      </c>
      <c r="P19" s="239">
        <v>2</v>
      </c>
      <c r="Q19" s="239" t="s">
        <v>78</v>
      </c>
      <c r="R19" s="239" t="s">
        <v>110</v>
      </c>
      <c r="S19" s="239" t="s">
        <v>86</v>
      </c>
    </row>
    <row r="20" spans="1:19" s="234" customFormat="1" ht="11.25" customHeight="1">
      <c r="A20" s="227">
        <v>4</v>
      </c>
      <c r="B20" s="227" t="s">
        <v>161</v>
      </c>
      <c r="C20" s="227" t="s">
        <v>792</v>
      </c>
      <c r="D20" s="228" t="s">
        <v>1912</v>
      </c>
      <c r="E20" s="229" t="s">
        <v>1913</v>
      </c>
      <c r="F20" s="227" t="s">
        <v>164</v>
      </c>
      <c r="G20" s="230">
        <v>19.98</v>
      </c>
      <c r="H20" s="230"/>
      <c r="I20" s="230">
        <f>ROUND(G20*H20,3)</f>
        <v>0</v>
      </c>
      <c r="J20" s="231">
        <v>0</v>
      </c>
      <c r="K20" s="230">
        <f>G20*J20</f>
        <v>0</v>
      </c>
      <c r="L20" s="231">
        <v>0</v>
      </c>
      <c r="M20" s="230">
        <f>G20*L20</f>
        <v>0</v>
      </c>
      <c r="N20" s="232">
        <v>20</v>
      </c>
      <c r="O20" s="233">
        <v>4</v>
      </c>
      <c r="P20" s="234" t="s">
        <v>139</v>
      </c>
    </row>
    <row r="21" spans="1:19" s="234" customFormat="1" ht="22.5" customHeight="1">
      <c r="A21" s="227">
        <v>5</v>
      </c>
      <c r="B21" s="227" t="s">
        <v>161</v>
      </c>
      <c r="C21" s="227" t="s">
        <v>792</v>
      </c>
      <c r="D21" s="228" t="s">
        <v>804</v>
      </c>
      <c r="E21" s="229" t="s">
        <v>805</v>
      </c>
      <c r="F21" s="227" t="s">
        <v>164</v>
      </c>
      <c r="G21" s="230">
        <v>19.98</v>
      </c>
      <c r="H21" s="230"/>
      <c r="I21" s="230">
        <f>ROUND(G21*H21,3)</f>
        <v>0</v>
      </c>
      <c r="J21" s="231">
        <v>0</v>
      </c>
      <c r="K21" s="230">
        <f>G21*J21</f>
        <v>0</v>
      </c>
      <c r="L21" s="231">
        <v>0</v>
      </c>
      <c r="M21" s="230">
        <f>G21*L21</f>
        <v>0</v>
      </c>
      <c r="N21" s="232">
        <v>20</v>
      </c>
      <c r="O21" s="233">
        <v>4</v>
      </c>
      <c r="P21" s="234" t="s">
        <v>139</v>
      </c>
    </row>
    <row r="22" spans="1:19" s="234" customFormat="1" ht="11.25" customHeight="1">
      <c r="A22" s="227">
        <v>6</v>
      </c>
      <c r="B22" s="227" t="s">
        <v>161</v>
      </c>
      <c r="C22" s="227" t="s">
        <v>792</v>
      </c>
      <c r="D22" s="228" t="s">
        <v>806</v>
      </c>
      <c r="E22" s="229" t="s">
        <v>807</v>
      </c>
      <c r="F22" s="227" t="s">
        <v>182</v>
      </c>
      <c r="G22" s="230">
        <v>66.599999999999994</v>
      </c>
      <c r="H22" s="230"/>
      <c r="I22" s="230">
        <f>ROUND(G22*H22,3)</f>
        <v>0</v>
      </c>
      <c r="J22" s="231">
        <v>2.8199999999999999E-2</v>
      </c>
      <c r="K22" s="230">
        <f>G22*J22</f>
        <v>1.8781199999999998</v>
      </c>
      <c r="L22" s="231">
        <v>0</v>
      </c>
      <c r="M22" s="230">
        <f>G22*L22</f>
        <v>0</v>
      </c>
      <c r="N22" s="232">
        <v>20</v>
      </c>
      <c r="O22" s="233">
        <v>4</v>
      </c>
      <c r="P22" s="234" t="s">
        <v>139</v>
      </c>
    </row>
    <row r="23" spans="1:19" s="239" customFormat="1" ht="11.25" customHeight="1">
      <c r="A23" s="235"/>
      <c r="B23" s="235"/>
      <c r="C23" s="235"/>
      <c r="D23" s="239" t="s">
        <v>20</v>
      </c>
      <c r="E23" s="240" t="s">
        <v>1914</v>
      </c>
      <c r="G23" s="241">
        <v>66.599999999999994</v>
      </c>
      <c r="P23" s="239">
        <v>2</v>
      </c>
      <c r="Q23" s="239" t="s">
        <v>78</v>
      </c>
      <c r="R23" s="239" t="s">
        <v>110</v>
      </c>
      <c r="S23" s="239" t="s">
        <v>86</v>
      </c>
    </row>
    <row r="24" spans="1:19" s="234" customFormat="1" ht="11.25" customHeight="1">
      <c r="A24" s="227">
        <v>7</v>
      </c>
      <c r="B24" s="227" t="s">
        <v>161</v>
      </c>
      <c r="C24" s="227" t="s">
        <v>792</v>
      </c>
      <c r="D24" s="228" t="s">
        <v>809</v>
      </c>
      <c r="E24" s="229" t="s">
        <v>810</v>
      </c>
      <c r="F24" s="227" t="s">
        <v>182</v>
      </c>
      <c r="G24" s="230">
        <v>66.599999999999994</v>
      </c>
      <c r="H24" s="230"/>
      <c r="I24" s="230">
        <f>ROUND(G24*H24,3)</f>
        <v>0</v>
      </c>
      <c r="J24" s="231">
        <v>0</v>
      </c>
      <c r="K24" s="230">
        <f>G24*J24</f>
        <v>0</v>
      </c>
      <c r="L24" s="231">
        <v>0</v>
      </c>
      <c r="M24" s="230">
        <f>G24*L24</f>
        <v>0</v>
      </c>
      <c r="N24" s="232">
        <v>20</v>
      </c>
      <c r="O24" s="233">
        <v>4</v>
      </c>
      <c r="P24" s="234" t="s">
        <v>139</v>
      </c>
    </row>
    <row r="25" spans="1:19" s="234" customFormat="1" ht="11.25" customHeight="1">
      <c r="A25" s="227">
        <v>8</v>
      </c>
      <c r="B25" s="227" t="s">
        <v>161</v>
      </c>
      <c r="C25" s="227" t="s">
        <v>792</v>
      </c>
      <c r="D25" s="228" t="s">
        <v>811</v>
      </c>
      <c r="E25" s="229" t="s">
        <v>812</v>
      </c>
      <c r="F25" s="227" t="s">
        <v>164</v>
      </c>
      <c r="G25" s="230">
        <v>9.3800000000000008</v>
      </c>
      <c r="H25" s="230"/>
      <c r="I25" s="230">
        <f>ROUND(G25*H25,3)</f>
        <v>0</v>
      </c>
      <c r="J25" s="231">
        <v>0</v>
      </c>
      <c r="K25" s="230">
        <f>G25*J25</f>
        <v>0</v>
      </c>
      <c r="L25" s="231">
        <v>0</v>
      </c>
      <c r="M25" s="230">
        <f>G25*L25</f>
        <v>0</v>
      </c>
      <c r="N25" s="232">
        <v>20</v>
      </c>
      <c r="O25" s="233">
        <v>4</v>
      </c>
      <c r="P25" s="234" t="s">
        <v>139</v>
      </c>
    </row>
    <row r="26" spans="1:19" s="239" customFormat="1" ht="11.25" customHeight="1">
      <c r="A26" s="235"/>
      <c r="B26" s="235"/>
      <c r="C26" s="235"/>
      <c r="D26" s="239" t="s">
        <v>20</v>
      </c>
      <c r="E26" s="240" t="s">
        <v>1915</v>
      </c>
      <c r="G26" s="241">
        <v>9.3800000000000008</v>
      </c>
      <c r="P26" s="239">
        <v>2</v>
      </c>
      <c r="Q26" s="239" t="s">
        <v>78</v>
      </c>
      <c r="R26" s="239" t="s">
        <v>110</v>
      </c>
      <c r="S26" s="239" t="s">
        <v>86</v>
      </c>
    </row>
    <row r="27" spans="1:19" s="234" customFormat="1" ht="22.5" customHeight="1">
      <c r="A27" s="227">
        <v>9</v>
      </c>
      <c r="B27" s="227" t="s">
        <v>161</v>
      </c>
      <c r="C27" s="227" t="s">
        <v>792</v>
      </c>
      <c r="D27" s="228" t="s">
        <v>814</v>
      </c>
      <c r="E27" s="229" t="s">
        <v>815</v>
      </c>
      <c r="F27" s="227" t="s">
        <v>164</v>
      </c>
      <c r="G27" s="230">
        <v>9.3800000000000008</v>
      </c>
      <c r="H27" s="230"/>
      <c r="I27" s="230">
        <f>ROUND(G27*H27,3)</f>
        <v>0</v>
      </c>
      <c r="J27" s="231">
        <v>0</v>
      </c>
      <c r="K27" s="230">
        <f>G27*J27</f>
        <v>0</v>
      </c>
      <c r="L27" s="231">
        <v>0</v>
      </c>
      <c r="M27" s="230">
        <f>G27*L27</f>
        <v>0</v>
      </c>
      <c r="N27" s="232">
        <v>20</v>
      </c>
      <c r="O27" s="233">
        <v>4</v>
      </c>
      <c r="P27" s="234" t="s">
        <v>139</v>
      </c>
    </row>
    <row r="28" spans="1:19" s="234" customFormat="1" ht="22.5" customHeight="1">
      <c r="A28" s="227">
        <v>10</v>
      </c>
      <c r="B28" s="227" t="s">
        <v>161</v>
      </c>
      <c r="C28" s="227" t="s">
        <v>792</v>
      </c>
      <c r="D28" s="228" t="s">
        <v>1916</v>
      </c>
      <c r="E28" s="229" t="s">
        <v>1917</v>
      </c>
      <c r="F28" s="227" t="s">
        <v>164</v>
      </c>
      <c r="G28" s="230">
        <v>11.1</v>
      </c>
      <c r="H28" s="230"/>
      <c r="I28" s="230">
        <f>ROUND(G28*H28,3)</f>
        <v>0</v>
      </c>
      <c r="J28" s="231">
        <v>0</v>
      </c>
      <c r="K28" s="230">
        <f>G28*J28</f>
        <v>0</v>
      </c>
      <c r="L28" s="231">
        <v>0</v>
      </c>
      <c r="M28" s="230">
        <f>G28*L28</f>
        <v>0</v>
      </c>
      <c r="N28" s="232">
        <v>20</v>
      </c>
      <c r="O28" s="233">
        <v>4</v>
      </c>
      <c r="P28" s="234" t="s">
        <v>139</v>
      </c>
    </row>
    <row r="29" spans="1:19" s="252" customFormat="1" ht="11.25" customHeight="1">
      <c r="A29" s="245">
        <v>11</v>
      </c>
      <c r="B29" s="245" t="s">
        <v>398</v>
      </c>
      <c r="C29" s="245" t="s">
        <v>822</v>
      </c>
      <c r="D29" s="246" t="s">
        <v>1918</v>
      </c>
      <c r="E29" s="247" t="s">
        <v>1919</v>
      </c>
      <c r="F29" s="245" t="s">
        <v>378</v>
      </c>
      <c r="G29" s="248">
        <v>0.55000000000000004</v>
      </c>
      <c r="H29" s="248"/>
      <c r="I29" s="248">
        <f>ROUND(G29*H29,3)</f>
        <v>0</v>
      </c>
      <c r="J29" s="249">
        <v>1</v>
      </c>
      <c r="K29" s="248">
        <f>G29*J29</f>
        <v>0.55000000000000004</v>
      </c>
      <c r="L29" s="249">
        <v>0</v>
      </c>
      <c r="M29" s="248">
        <f>G29*L29</f>
        <v>0</v>
      </c>
      <c r="N29" s="250">
        <v>20</v>
      </c>
      <c r="O29" s="251">
        <v>8</v>
      </c>
      <c r="P29" s="252" t="s">
        <v>139</v>
      </c>
    </row>
    <row r="30" spans="1:19" s="239" customFormat="1" ht="11.25" customHeight="1">
      <c r="A30" s="235"/>
      <c r="B30" s="235"/>
      <c r="C30" s="235"/>
      <c r="D30" s="239" t="s">
        <v>20</v>
      </c>
      <c r="E30" s="240" t="s">
        <v>1920</v>
      </c>
      <c r="G30" s="241">
        <v>0.55000000000000004</v>
      </c>
      <c r="P30" s="239">
        <v>2</v>
      </c>
      <c r="Q30" s="239" t="s">
        <v>78</v>
      </c>
      <c r="R30" s="239" t="s">
        <v>110</v>
      </c>
      <c r="S30" s="239" t="s">
        <v>86</v>
      </c>
    </row>
    <row r="31" spans="1:19" s="234" customFormat="1" ht="11.25" customHeight="1">
      <c r="A31" s="227">
        <v>12</v>
      </c>
      <c r="B31" s="227" t="s">
        <v>161</v>
      </c>
      <c r="C31" s="227" t="s">
        <v>792</v>
      </c>
      <c r="D31" s="228" t="s">
        <v>819</v>
      </c>
      <c r="E31" s="229" t="s">
        <v>820</v>
      </c>
      <c r="F31" s="227" t="s">
        <v>164</v>
      </c>
      <c r="G31" s="230">
        <v>6.66</v>
      </c>
      <c r="H31" s="230"/>
      <c r="I31" s="230">
        <f>ROUND(G31*H31,3)</f>
        <v>0</v>
      </c>
      <c r="J31" s="231">
        <v>0</v>
      </c>
      <c r="K31" s="230">
        <f>G31*J31</f>
        <v>0</v>
      </c>
      <c r="L31" s="231">
        <v>0</v>
      </c>
      <c r="M31" s="230">
        <f>G31*L31</f>
        <v>0</v>
      </c>
      <c r="N31" s="232">
        <v>20</v>
      </c>
      <c r="O31" s="233">
        <v>4</v>
      </c>
      <c r="P31" s="234" t="s">
        <v>139</v>
      </c>
    </row>
    <row r="32" spans="1:19" s="239" customFormat="1" ht="11.25" customHeight="1">
      <c r="A32" s="235"/>
      <c r="B32" s="235"/>
      <c r="C32" s="235"/>
      <c r="D32" s="239" t="s">
        <v>20</v>
      </c>
      <c r="E32" s="240" t="s">
        <v>1921</v>
      </c>
      <c r="G32" s="241">
        <v>6.66</v>
      </c>
      <c r="P32" s="239">
        <v>2</v>
      </c>
      <c r="Q32" s="239" t="s">
        <v>78</v>
      </c>
      <c r="R32" s="239" t="s">
        <v>110</v>
      </c>
      <c r="S32" s="239" t="s">
        <v>86</v>
      </c>
    </row>
    <row r="33" spans="1:19" s="252" customFormat="1" ht="11.25" customHeight="1">
      <c r="A33" s="245">
        <v>13</v>
      </c>
      <c r="B33" s="245" t="s">
        <v>398</v>
      </c>
      <c r="C33" s="245" t="s">
        <v>822</v>
      </c>
      <c r="D33" s="246" t="s">
        <v>823</v>
      </c>
      <c r="E33" s="247" t="s">
        <v>824</v>
      </c>
      <c r="F33" s="245" t="s">
        <v>378</v>
      </c>
      <c r="G33" s="248">
        <v>11.988</v>
      </c>
      <c r="H33" s="248"/>
      <c r="I33" s="248">
        <f>ROUND(G33*H33,3)</f>
        <v>0</v>
      </c>
      <c r="J33" s="249">
        <v>1</v>
      </c>
      <c r="K33" s="248">
        <f>G33*J33</f>
        <v>11.988</v>
      </c>
      <c r="L33" s="249">
        <v>0</v>
      </c>
      <c r="M33" s="248">
        <f>G33*L33</f>
        <v>0</v>
      </c>
      <c r="N33" s="250">
        <v>20</v>
      </c>
      <c r="O33" s="251">
        <v>8</v>
      </c>
      <c r="P33" s="252" t="s">
        <v>139</v>
      </c>
    </row>
    <row r="34" spans="1:19" s="239" customFormat="1" ht="11.25" customHeight="1">
      <c r="A34" s="235"/>
      <c r="B34" s="235"/>
      <c r="C34" s="235"/>
      <c r="D34" s="239" t="s">
        <v>20</v>
      </c>
      <c r="E34" s="240" t="s">
        <v>1922</v>
      </c>
      <c r="G34" s="241">
        <v>11.988</v>
      </c>
      <c r="P34" s="239">
        <v>2</v>
      </c>
      <c r="Q34" s="239" t="s">
        <v>78</v>
      </c>
      <c r="R34" s="239" t="s">
        <v>110</v>
      </c>
      <c r="S34" s="239" t="s">
        <v>86</v>
      </c>
    </row>
    <row r="35" spans="1:19" s="224" customFormat="1" ht="11.25" customHeight="1">
      <c r="B35" s="225" t="s">
        <v>77</v>
      </c>
      <c r="D35" s="224" t="s">
        <v>165</v>
      </c>
      <c r="E35" s="224" t="s">
        <v>829</v>
      </c>
      <c r="I35" s="226">
        <f>SUM(I36:I37)</f>
        <v>0</v>
      </c>
      <c r="K35" s="226">
        <f>SUM(K36:K37)</f>
        <v>4.1974872000000003</v>
      </c>
      <c r="M35" s="226">
        <f>SUM(M36:M37)</f>
        <v>0</v>
      </c>
      <c r="P35" s="224" t="s">
        <v>86</v>
      </c>
    </row>
    <row r="36" spans="1:19" s="234" customFormat="1" ht="22.5" customHeight="1">
      <c r="A36" s="227">
        <v>14</v>
      </c>
      <c r="B36" s="227" t="s">
        <v>161</v>
      </c>
      <c r="C36" s="227" t="s">
        <v>830</v>
      </c>
      <c r="D36" s="228" t="s">
        <v>831</v>
      </c>
      <c r="E36" s="229" t="s">
        <v>832</v>
      </c>
      <c r="F36" s="227" t="s">
        <v>164</v>
      </c>
      <c r="G36" s="230">
        <v>2.2200000000000002</v>
      </c>
      <c r="H36" s="230"/>
      <c r="I36" s="230">
        <f>ROUND(G36*H36,3)</f>
        <v>0</v>
      </c>
      <c r="J36" s="231">
        <v>1.89076</v>
      </c>
      <c r="K36" s="230">
        <f>G36*J36</f>
        <v>4.1974872000000003</v>
      </c>
      <c r="L36" s="231">
        <v>0</v>
      </c>
      <c r="M36" s="230">
        <f>G36*L36</f>
        <v>0</v>
      </c>
      <c r="N36" s="232">
        <v>20</v>
      </c>
      <c r="O36" s="233">
        <v>4</v>
      </c>
      <c r="P36" s="234" t="s">
        <v>139</v>
      </c>
    </row>
    <row r="37" spans="1:19" s="239" customFormat="1" ht="11.25" customHeight="1">
      <c r="A37" s="235"/>
      <c r="B37" s="235"/>
      <c r="C37" s="235"/>
      <c r="D37" s="239" t="s">
        <v>20</v>
      </c>
      <c r="E37" s="240" t="s">
        <v>1923</v>
      </c>
      <c r="G37" s="241">
        <v>2.2200000000000002</v>
      </c>
      <c r="P37" s="239">
        <v>2</v>
      </c>
      <c r="Q37" s="239" t="s">
        <v>78</v>
      </c>
      <c r="R37" s="239" t="s">
        <v>110</v>
      </c>
      <c r="S37" s="239" t="s">
        <v>86</v>
      </c>
    </row>
    <row r="38" spans="1:19" s="224" customFormat="1" ht="11.25" customHeight="1">
      <c r="B38" s="225" t="s">
        <v>77</v>
      </c>
      <c r="D38" s="224" t="s">
        <v>184</v>
      </c>
      <c r="E38" s="224" t="s">
        <v>840</v>
      </c>
      <c r="I38" s="226">
        <f>SUM(I39:I40)</f>
        <v>0</v>
      </c>
      <c r="K38" s="226">
        <f>SUM(K39:K40)</f>
        <v>0.68468400000000007</v>
      </c>
      <c r="M38" s="226">
        <f>SUM(M39:M40)</f>
        <v>0</v>
      </c>
      <c r="P38" s="224" t="s">
        <v>86</v>
      </c>
    </row>
    <row r="39" spans="1:19" s="234" customFormat="1" ht="22.5" customHeight="1">
      <c r="A39" s="227">
        <v>15</v>
      </c>
      <c r="B39" s="227" t="s">
        <v>161</v>
      </c>
      <c r="C39" s="227" t="s">
        <v>835</v>
      </c>
      <c r="D39" s="228" t="s">
        <v>1924</v>
      </c>
      <c r="E39" s="229" t="s">
        <v>1925</v>
      </c>
      <c r="F39" s="227" t="s">
        <v>182</v>
      </c>
      <c r="G39" s="230">
        <v>0.9</v>
      </c>
      <c r="H39" s="230"/>
      <c r="I39" s="230">
        <f>ROUND(G39*H39,3)</f>
        <v>0</v>
      </c>
      <c r="J39" s="231">
        <v>0.26375999999999999</v>
      </c>
      <c r="K39" s="230">
        <f>G39*J39</f>
        <v>0.23738400000000001</v>
      </c>
      <c r="L39" s="231">
        <v>0</v>
      </c>
      <c r="M39" s="230">
        <f>G39*L39</f>
        <v>0</v>
      </c>
      <c r="N39" s="232">
        <v>20</v>
      </c>
      <c r="O39" s="233">
        <v>4</v>
      </c>
      <c r="P39" s="234" t="s">
        <v>139</v>
      </c>
    </row>
    <row r="40" spans="1:19" s="234" customFormat="1" ht="22.5" customHeight="1">
      <c r="A40" s="227">
        <v>16</v>
      </c>
      <c r="B40" s="227" t="s">
        <v>161</v>
      </c>
      <c r="C40" s="227" t="s">
        <v>835</v>
      </c>
      <c r="D40" s="228" t="s">
        <v>1926</v>
      </c>
      <c r="E40" s="229" t="s">
        <v>1927</v>
      </c>
      <c r="F40" s="227" t="s">
        <v>182</v>
      </c>
      <c r="G40" s="230">
        <v>0.9</v>
      </c>
      <c r="H40" s="230"/>
      <c r="I40" s="230">
        <f>ROUND(G40*H40,3)</f>
        <v>0</v>
      </c>
      <c r="J40" s="231">
        <v>0.497</v>
      </c>
      <c r="K40" s="230">
        <f>G40*J40</f>
        <v>0.44730000000000003</v>
      </c>
      <c r="L40" s="231">
        <v>0</v>
      </c>
      <c r="M40" s="230">
        <f>G40*L40</f>
        <v>0</v>
      </c>
      <c r="N40" s="232">
        <v>20</v>
      </c>
      <c r="O40" s="233">
        <v>4</v>
      </c>
      <c r="P40" s="234" t="s">
        <v>139</v>
      </c>
    </row>
    <row r="41" spans="1:19" s="224" customFormat="1" ht="11.25" customHeight="1">
      <c r="B41" s="225" t="s">
        <v>77</v>
      </c>
      <c r="D41" s="224" t="s">
        <v>198</v>
      </c>
      <c r="E41" s="224" t="s">
        <v>851</v>
      </c>
      <c r="I41" s="226">
        <f>SUM(I42:I47)</f>
        <v>0</v>
      </c>
      <c r="K41" s="226">
        <f>SUM(K42:K47)</f>
        <v>2.3650000000000004E-2</v>
      </c>
      <c r="M41" s="226">
        <f>SUM(M42:M47)</f>
        <v>0</v>
      </c>
      <c r="P41" s="224" t="s">
        <v>86</v>
      </c>
    </row>
    <row r="42" spans="1:19" s="234" customFormat="1" ht="22.5" customHeight="1">
      <c r="A42" s="227">
        <v>17</v>
      </c>
      <c r="B42" s="227" t="s">
        <v>161</v>
      </c>
      <c r="C42" s="227" t="s">
        <v>830</v>
      </c>
      <c r="D42" s="228" t="s">
        <v>1928</v>
      </c>
      <c r="E42" s="229" t="s">
        <v>1929</v>
      </c>
      <c r="F42" s="227" t="s">
        <v>466</v>
      </c>
      <c r="G42" s="230">
        <v>3</v>
      </c>
      <c r="H42" s="230"/>
      <c r="I42" s="230">
        <f t="shared" ref="I42:I47" si="0">ROUND(G42*H42,3)</f>
        <v>0</v>
      </c>
      <c r="J42" s="231">
        <v>0</v>
      </c>
      <c r="K42" s="230">
        <f t="shared" ref="K42:K47" si="1">G42*J42</f>
        <v>0</v>
      </c>
      <c r="L42" s="231">
        <v>0</v>
      </c>
      <c r="M42" s="230">
        <f t="shared" ref="M42:M47" si="2">G42*L42</f>
        <v>0</v>
      </c>
      <c r="N42" s="232">
        <v>20</v>
      </c>
      <c r="O42" s="233">
        <v>4</v>
      </c>
      <c r="P42" s="234" t="s">
        <v>139</v>
      </c>
    </row>
    <row r="43" spans="1:19" s="252" customFormat="1" ht="11.25" customHeight="1">
      <c r="A43" s="245">
        <v>18</v>
      </c>
      <c r="B43" s="245" t="s">
        <v>398</v>
      </c>
      <c r="C43" s="245" t="s">
        <v>822</v>
      </c>
      <c r="D43" s="246" t="s">
        <v>1930</v>
      </c>
      <c r="E43" s="247" t="s">
        <v>1931</v>
      </c>
      <c r="F43" s="245" t="s">
        <v>466</v>
      </c>
      <c r="G43" s="248">
        <v>3</v>
      </c>
      <c r="H43" s="248"/>
      <c r="I43" s="248">
        <f t="shared" si="0"/>
        <v>0</v>
      </c>
      <c r="J43" s="249">
        <v>2.7999999999999998E-4</v>
      </c>
      <c r="K43" s="248">
        <f t="shared" si="1"/>
        <v>8.3999999999999993E-4</v>
      </c>
      <c r="L43" s="249">
        <v>0</v>
      </c>
      <c r="M43" s="248">
        <f t="shared" si="2"/>
        <v>0</v>
      </c>
      <c r="N43" s="250">
        <v>20</v>
      </c>
      <c r="O43" s="251">
        <v>8</v>
      </c>
      <c r="P43" s="252" t="s">
        <v>139</v>
      </c>
    </row>
    <row r="44" spans="1:19" s="234" customFormat="1" ht="22.5" customHeight="1">
      <c r="A44" s="227">
        <v>19</v>
      </c>
      <c r="B44" s="227" t="s">
        <v>161</v>
      </c>
      <c r="C44" s="227" t="s">
        <v>830</v>
      </c>
      <c r="D44" s="228" t="s">
        <v>1932</v>
      </c>
      <c r="E44" s="229" t="s">
        <v>1933</v>
      </c>
      <c r="F44" s="227" t="s">
        <v>466</v>
      </c>
      <c r="G44" s="230">
        <v>37</v>
      </c>
      <c r="H44" s="230"/>
      <c r="I44" s="230">
        <f t="shared" si="0"/>
        <v>0</v>
      </c>
      <c r="J44" s="231">
        <v>0</v>
      </c>
      <c r="K44" s="230">
        <f t="shared" si="1"/>
        <v>0</v>
      </c>
      <c r="L44" s="231">
        <v>0</v>
      </c>
      <c r="M44" s="230">
        <f t="shared" si="2"/>
        <v>0</v>
      </c>
      <c r="N44" s="232">
        <v>20</v>
      </c>
      <c r="O44" s="233">
        <v>4</v>
      </c>
      <c r="P44" s="234" t="s">
        <v>139</v>
      </c>
    </row>
    <row r="45" spans="1:19" s="252" customFormat="1" ht="11.25" customHeight="1">
      <c r="A45" s="245">
        <v>20</v>
      </c>
      <c r="B45" s="245" t="s">
        <v>398</v>
      </c>
      <c r="C45" s="245" t="s">
        <v>822</v>
      </c>
      <c r="D45" s="246" t="s">
        <v>1934</v>
      </c>
      <c r="E45" s="247" t="s">
        <v>1935</v>
      </c>
      <c r="F45" s="245" t="s">
        <v>466</v>
      </c>
      <c r="G45" s="248">
        <v>37</v>
      </c>
      <c r="H45" s="248"/>
      <c r="I45" s="248">
        <f t="shared" si="0"/>
        <v>0</v>
      </c>
      <c r="J45" s="249">
        <v>4.2999999999999999E-4</v>
      </c>
      <c r="K45" s="248">
        <f t="shared" si="1"/>
        <v>1.5910000000000001E-2</v>
      </c>
      <c r="L45" s="249">
        <v>0</v>
      </c>
      <c r="M45" s="248">
        <f t="shared" si="2"/>
        <v>0</v>
      </c>
      <c r="N45" s="250">
        <v>20</v>
      </c>
      <c r="O45" s="251">
        <v>8</v>
      </c>
      <c r="P45" s="252" t="s">
        <v>139</v>
      </c>
    </row>
    <row r="46" spans="1:19" s="234" customFormat="1" ht="11.25" customHeight="1">
      <c r="A46" s="227">
        <v>21</v>
      </c>
      <c r="B46" s="227" t="s">
        <v>161</v>
      </c>
      <c r="C46" s="227" t="s">
        <v>830</v>
      </c>
      <c r="D46" s="228" t="s">
        <v>1936</v>
      </c>
      <c r="E46" s="229" t="s">
        <v>1937</v>
      </c>
      <c r="F46" s="227" t="s">
        <v>466</v>
      </c>
      <c r="G46" s="230">
        <v>40</v>
      </c>
      <c r="H46" s="230"/>
      <c r="I46" s="230">
        <f t="shared" si="0"/>
        <v>0</v>
      </c>
      <c r="J46" s="231">
        <v>8.0000000000000007E-5</v>
      </c>
      <c r="K46" s="230">
        <f t="shared" si="1"/>
        <v>3.2000000000000002E-3</v>
      </c>
      <c r="L46" s="231">
        <v>0</v>
      </c>
      <c r="M46" s="230">
        <f t="shared" si="2"/>
        <v>0</v>
      </c>
      <c r="N46" s="232">
        <v>20</v>
      </c>
      <c r="O46" s="233">
        <v>4</v>
      </c>
      <c r="P46" s="234" t="s">
        <v>139</v>
      </c>
    </row>
    <row r="47" spans="1:19" s="234" customFormat="1" ht="11.25" customHeight="1">
      <c r="A47" s="227">
        <v>22</v>
      </c>
      <c r="B47" s="227" t="s">
        <v>161</v>
      </c>
      <c r="C47" s="227" t="s">
        <v>830</v>
      </c>
      <c r="D47" s="228" t="s">
        <v>1938</v>
      </c>
      <c r="E47" s="229" t="s">
        <v>1939</v>
      </c>
      <c r="F47" s="227" t="s">
        <v>466</v>
      </c>
      <c r="G47" s="230">
        <v>37</v>
      </c>
      <c r="H47" s="230"/>
      <c r="I47" s="230">
        <f t="shared" si="0"/>
        <v>0</v>
      </c>
      <c r="J47" s="231">
        <v>1E-4</v>
      </c>
      <c r="K47" s="230">
        <f t="shared" si="1"/>
        <v>3.7000000000000002E-3</v>
      </c>
      <c r="L47" s="231">
        <v>0</v>
      </c>
      <c r="M47" s="230">
        <f t="shared" si="2"/>
        <v>0</v>
      </c>
      <c r="N47" s="232">
        <v>20</v>
      </c>
      <c r="O47" s="233">
        <v>4</v>
      </c>
      <c r="P47" s="234" t="s">
        <v>139</v>
      </c>
    </row>
    <row r="48" spans="1:19" s="224" customFormat="1" ht="11.25" customHeight="1">
      <c r="B48" s="225" t="s">
        <v>77</v>
      </c>
      <c r="D48" s="224" t="s">
        <v>203</v>
      </c>
      <c r="E48" s="224" t="s">
        <v>910</v>
      </c>
      <c r="I48" s="226">
        <f>SUM(I49:I57)</f>
        <v>0</v>
      </c>
      <c r="K48" s="226">
        <f>SUM(K49:K57)</f>
        <v>0.25412000000000001</v>
      </c>
      <c r="M48" s="226">
        <f>SUM(M49:M57)</f>
        <v>4.8000000000000004E-3</v>
      </c>
      <c r="P48" s="224" t="s">
        <v>86</v>
      </c>
    </row>
    <row r="49" spans="1:19" s="234" customFormat="1" ht="22.5" customHeight="1">
      <c r="A49" s="227">
        <v>23</v>
      </c>
      <c r="B49" s="227" t="s">
        <v>161</v>
      </c>
      <c r="C49" s="227" t="s">
        <v>835</v>
      </c>
      <c r="D49" s="228" t="s">
        <v>1940</v>
      </c>
      <c r="E49" s="229" t="s">
        <v>1941</v>
      </c>
      <c r="F49" s="227" t="s">
        <v>466</v>
      </c>
      <c r="G49" s="230">
        <v>1</v>
      </c>
      <c r="H49" s="230"/>
      <c r="I49" s="230">
        <f>ROUND(G49*H49,3)</f>
        <v>0</v>
      </c>
      <c r="J49" s="231">
        <v>0.12656000000000001</v>
      </c>
      <c r="K49" s="230">
        <f>G49*J49</f>
        <v>0.12656000000000001</v>
      </c>
      <c r="L49" s="231">
        <v>0</v>
      </c>
      <c r="M49" s="230">
        <f>G49*L49</f>
        <v>0</v>
      </c>
      <c r="N49" s="232">
        <v>20</v>
      </c>
      <c r="O49" s="233">
        <v>4</v>
      </c>
      <c r="P49" s="234" t="s">
        <v>139</v>
      </c>
    </row>
    <row r="50" spans="1:19" s="252" customFormat="1" ht="11.25" customHeight="1">
      <c r="A50" s="245">
        <v>24</v>
      </c>
      <c r="B50" s="245" t="s">
        <v>398</v>
      </c>
      <c r="C50" s="245" t="s">
        <v>822</v>
      </c>
      <c r="D50" s="246" t="s">
        <v>1942</v>
      </c>
      <c r="E50" s="247" t="s">
        <v>1943</v>
      </c>
      <c r="F50" s="245" t="s">
        <v>905</v>
      </c>
      <c r="G50" s="248">
        <v>1</v>
      </c>
      <c r="H50" s="248"/>
      <c r="I50" s="248">
        <f>ROUND(G50*H50,3)</f>
        <v>0</v>
      </c>
      <c r="J50" s="249">
        <v>0</v>
      </c>
      <c r="K50" s="248">
        <f>G50*J50</f>
        <v>0</v>
      </c>
      <c r="L50" s="249">
        <v>0</v>
      </c>
      <c r="M50" s="248">
        <f>G50*L50</f>
        <v>0</v>
      </c>
      <c r="N50" s="250">
        <v>20</v>
      </c>
      <c r="O50" s="251">
        <v>8</v>
      </c>
      <c r="P50" s="252" t="s">
        <v>139</v>
      </c>
    </row>
    <row r="51" spans="1:19" s="234" customFormat="1" ht="11.25" customHeight="1">
      <c r="A51" s="227">
        <v>25</v>
      </c>
      <c r="B51" s="227" t="s">
        <v>161</v>
      </c>
      <c r="C51" s="227" t="s">
        <v>835</v>
      </c>
      <c r="D51" s="228" t="s">
        <v>1944</v>
      </c>
      <c r="E51" s="229" t="s">
        <v>1945</v>
      </c>
      <c r="F51" s="227" t="s">
        <v>466</v>
      </c>
      <c r="G51" s="230">
        <v>3</v>
      </c>
      <c r="H51" s="230"/>
      <c r="I51" s="230">
        <f>ROUND(G51*H51,3)</f>
        <v>0</v>
      </c>
      <c r="J51" s="231">
        <v>4.2520000000000002E-2</v>
      </c>
      <c r="K51" s="230">
        <f>G51*J51</f>
        <v>0.12756000000000001</v>
      </c>
      <c r="L51" s="231">
        <v>0</v>
      </c>
      <c r="M51" s="230">
        <f>G51*L51</f>
        <v>0</v>
      </c>
      <c r="N51" s="232">
        <v>20</v>
      </c>
      <c r="O51" s="233">
        <v>4</v>
      </c>
      <c r="P51" s="234" t="s">
        <v>139</v>
      </c>
    </row>
    <row r="52" spans="1:19" s="239" customFormat="1" ht="11.25" customHeight="1">
      <c r="A52" s="235"/>
      <c r="B52" s="235"/>
      <c r="C52" s="235"/>
      <c r="D52" s="239" t="s">
        <v>20</v>
      </c>
      <c r="E52" s="240" t="s">
        <v>1946</v>
      </c>
      <c r="G52" s="241">
        <v>3</v>
      </c>
      <c r="P52" s="239">
        <v>2</v>
      </c>
      <c r="Q52" s="239" t="s">
        <v>78</v>
      </c>
      <c r="R52" s="239" t="s">
        <v>110</v>
      </c>
      <c r="S52" s="239" t="s">
        <v>86</v>
      </c>
    </row>
    <row r="53" spans="1:19" s="234" customFormat="1" ht="22.5" customHeight="1">
      <c r="A53" s="227">
        <v>26</v>
      </c>
      <c r="B53" s="227" t="s">
        <v>161</v>
      </c>
      <c r="C53" s="227" t="s">
        <v>911</v>
      </c>
      <c r="D53" s="228" t="s">
        <v>1947</v>
      </c>
      <c r="E53" s="229" t="s">
        <v>1948</v>
      </c>
      <c r="F53" s="227" t="s">
        <v>1949</v>
      </c>
      <c r="G53" s="230">
        <v>120</v>
      </c>
      <c r="H53" s="230"/>
      <c r="I53" s="230">
        <f>ROUND(G53*H53,3)</f>
        <v>0</v>
      </c>
      <c r="J53" s="231">
        <v>0</v>
      </c>
      <c r="K53" s="230">
        <f>G53*J53</f>
        <v>0</v>
      </c>
      <c r="L53" s="231">
        <v>4.0000000000000003E-5</v>
      </c>
      <c r="M53" s="230">
        <f>G53*L53</f>
        <v>4.8000000000000004E-3</v>
      </c>
      <c r="N53" s="232">
        <v>20</v>
      </c>
      <c r="O53" s="233">
        <v>4</v>
      </c>
      <c r="P53" s="234" t="s">
        <v>139</v>
      </c>
    </row>
    <row r="54" spans="1:19" s="234" customFormat="1" ht="22.5" customHeight="1">
      <c r="A54" s="227">
        <v>27</v>
      </c>
      <c r="B54" s="227" t="s">
        <v>161</v>
      </c>
      <c r="C54" s="227" t="s">
        <v>835</v>
      </c>
      <c r="D54" s="228" t="s">
        <v>1950</v>
      </c>
      <c r="E54" s="229" t="s">
        <v>1951</v>
      </c>
      <c r="F54" s="227" t="s">
        <v>378</v>
      </c>
      <c r="G54" s="230">
        <v>0.77300000000000002</v>
      </c>
      <c r="H54" s="230"/>
      <c r="I54" s="230">
        <f>ROUND(G54*H54,3)</f>
        <v>0</v>
      </c>
      <c r="J54" s="231">
        <v>0</v>
      </c>
      <c r="K54" s="230">
        <f>G54*J54</f>
        <v>0</v>
      </c>
      <c r="L54" s="231">
        <v>0</v>
      </c>
      <c r="M54" s="230">
        <f>G54*L54</f>
        <v>0</v>
      </c>
      <c r="N54" s="232">
        <v>20</v>
      </c>
      <c r="O54" s="233">
        <v>4</v>
      </c>
      <c r="P54" s="234" t="s">
        <v>139</v>
      </c>
    </row>
    <row r="55" spans="1:19" s="234" customFormat="1" ht="11.25" customHeight="1">
      <c r="A55" s="227">
        <v>28</v>
      </c>
      <c r="B55" s="227" t="s">
        <v>161</v>
      </c>
      <c r="C55" s="227" t="s">
        <v>835</v>
      </c>
      <c r="D55" s="228" t="s">
        <v>1952</v>
      </c>
      <c r="E55" s="229" t="s">
        <v>1953</v>
      </c>
      <c r="F55" s="227" t="s">
        <v>378</v>
      </c>
      <c r="G55" s="230">
        <v>6.9569999999999999</v>
      </c>
      <c r="H55" s="230"/>
      <c r="I55" s="230">
        <f>ROUND(G55*H55,3)</f>
        <v>0</v>
      </c>
      <c r="J55" s="231">
        <v>0</v>
      </c>
      <c r="K55" s="230">
        <f>G55*J55</f>
        <v>0</v>
      </c>
      <c r="L55" s="231">
        <v>0</v>
      </c>
      <c r="M55" s="230">
        <f>G55*L55</f>
        <v>0</v>
      </c>
      <c r="N55" s="232">
        <v>20</v>
      </c>
      <c r="O55" s="233">
        <v>4</v>
      </c>
      <c r="P55" s="234" t="s">
        <v>139</v>
      </c>
    </row>
    <row r="56" spans="1:19" s="234" customFormat="1" ht="11.25" customHeight="1">
      <c r="A56" s="227">
        <v>29</v>
      </c>
      <c r="B56" s="227" t="s">
        <v>161</v>
      </c>
      <c r="C56" s="227" t="s">
        <v>835</v>
      </c>
      <c r="D56" s="228" t="s">
        <v>1954</v>
      </c>
      <c r="E56" s="229" t="s">
        <v>1955</v>
      </c>
      <c r="F56" s="227" t="s">
        <v>378</v>
      </c>
      <c r="G56" s="230">
        <v>0.77300000000000002</v>
      </c>
      <c r="H56" s="230"/>
      <c r="I56" s="230">
        <f>ROUND(G56*H56,3)</f>
        <v>0</v>
      </c>
      <c r="J56" s="231">
        <v>0</v>
      </c>
      <c r="K56" s="230">
        <f>G56*J56</f>
        <v>0</v>
      </c>
      <c r="L56" s="231">
        <v>0</v>
      </c>
      <c r="M56" s="230">
        <f>G56*L56</f>
        <v>0</v>
      </c>
      <c r="N56" s="232">
        <v>20</v>
      </c>
      <c r="O56" s="233">
        <v>4</v>
      </c>
      <c r="P56" s="234" t="s">
        <v>139</v>
      </c>
    </row>
    <row r="57" spans="1:19" s="234" customFormat="1" ht="11.25" customHeight="1">
      <c r="A57" s="227">
        <v>30</v>
      </c>
      <c r="B57" s="227" t="s">
        <v>161</v>
      </c>
      <c r="C57" s="227" t="s">
        <v>911</v>
      </c>
      <c r="D57" s="228" t="s">
        <v>386</v>
      </c>
      <c r="E57" s="229" t="s">
        <v>387</v>
      </c>
      <c r="F57" s="227" t="s">
        <v>378</v>
      </c>
      <c r="G57" s="230">
        <v>0.77300000000000002</v>
      </c>
      <c r="H57" s="230"/>
      <c r="I57" s="230">
        <f>ROUND(G57*H57,3)</f>
        <v>0</v>
      </c>
      <c r="J57" s="231">
        <v>0</v>
      </c>
      <c r="K57" s="230">
        <f>G57*J57</f>
        <v>0</v>
      </c>
      <c r="L57" s="231">
        <v>0</v>
      </c>
      <c r="M57" s="230">
        <f>G57*L57</f>
        <v>0</v>
      </c>
      <c r="N57" s="232">
        <v>20</v>
      </c>
      <c r="O57" s="233">
        <v>4</v>
      </c>
      <c r="P57" s="234" t="s">
        <v>139</v>
      </c>
    </row>
    <row r="58" spans="1:19" s="224" customFormat="1" ht="11.25" customHeight="1">
      <c r="B58" s="225" t="s">
        <v>77</v>
      </c>
      <c r="D58" s="224" t="s">
        <v>642</v>
      </c>
      <c r="E58" s="224" t="s">
        <v>920</v>
      </c>
      <c r="I58" s="226">
        <f>I59</f>
        <v>0</v>
      </c>
      <c r="K58" s="226">
        <f>K59</f>
        <v>0</v>
      </c>
      <c r="M58" s="226">
        <f>M59</f>
        <v>0</v>
      </c>
      <c r="P58" s="224" t="s">
        <v>86</v>
      </c>
    </row>
    <row r="59" spans="1:19" s="234" customFormat="1" ht="22.5" customHeight="1">
      <c r="A59" s="227">
        <v>31</v>
      </c>
      <c r="B59" s="227" t="s">
        <v>161</v>
      </c>
      <c r="C59" s="227" t="s">
        <v>830</v>
      </c>
      <c r="D59" s="228" t="s">
        <v>921</v>
      </c>
      <c r="E59" s="229" t="s">
        <v>922</v>
      </c>
      <c r="F59" s="227" t="s">
        <v>378</v>
      </c>
      <c r="G59" s="230">
        <v>19.576000000000001</v>
      </c>
      <c r="H59" s="230"/>
      <c r="I59" s="230">
        <f>ROUND(G59*H59,3)</f>
        <v>0</v>
      </c>
      <c r="J59" s="231">
        <v>0</v>
      </c>
      <c r="K59" s="230">
        <f>G59*J59</f>
        <v>0</v>
      </c>
      <c r="L59" s="231">
        <v>0</v>
      </c>
      <c r="M59" s="230">
        <f>G59*L59</f>
        <v>0</v>
      </c>
      <c r="N59" s="232">
        <v>20</v>
      </c>
      <c r="O59" s="233">
        <v>4</v>
      </c>
      <c r="P59" s="234" t="s">
        <v>139</v>
      </c>
    </row>
    <row r="60" spans="1:19" s="223" customFormat="1" ht="11.25" customHeight="1">
      <c r="B60" s="253" t="s">
        <v>77</v>
      </c>
      <c r="D60" s="223" t="s">
        <v>923</v>
      </c>
      <c r="E60" s="223" t="s">
        <v>924</v>
      </c>
      <c r="I60" s="254">
        <f>I61+I64+I82</f>
        <v>0</v>
      </c>
      <c r="K60" s="254">
        <f>K61+K64+K82</f>
        <v>9.963000000000001E-2</v>
      </c>
      <c r="M60" s="254">
        <f>M61+M64+M82</f>
        <v>0</v>
      </c>
      <c r="P60" s="223" t="s">
        <v>78</v>
      </c>
    </row>
    <row r="61" spans="1:19" s="224" customFormat="1" ht="11.25" customHeight="1">
      <c r="B61" s="225" t="s">
        <v>77</v>
      </c>
      <c r="D61" s="224" t="s">
        <v>925</v>
      </c>
      <c r="E61" s="224" t="s">
        <v>926</v>
      </c>
      <c r="I61" s="226">
        <f>SUM(I62:I63)</f>
        <v>0</v>
      </c>
      <c r="K61" s="226">
        <f>SUM(K62:K63)</f>
        <v>1E-3</v>
      </c>
      <c r="M61" s="226">
        <f>SUM(M62:M63)</f>
        <v>0</v>
      </c>
      <c r="P61" s="224" t="s">
        <v>86</v>
      </c>
    </row>
    <row r="62" spans="1:19" s="234" customFormat="1" ht="22.5" customHeight="1">
      <c r="A62" s="227">
        <v>32</v>
      </c>
      <c r="B62" s="227" t="s">
        <v>161</v>
      </c>
      <c r="C62" s="227" t="s">
        <v>925</v>
      </c>
      <c r="D62" s="228" t="s">
        <v>1956</v>
      </c>
      <c r="E62" s="229" t="s">
        <v>1957</v>
      </c>
      <c r="F62" s="227" t="s">
        <v>312</v>
      </c>
      <c r="G62" s="230">
        <v>4</v>
      </c>
      <c r="H62" s="230"/>
      <c r="I62" s="230">
        <f>ROUND(G62*H62,3)</f>
        <v>0</v>
      </c>
      <c r="J62" s="231">
        <v>2.5000000000000001E-4</v>
      </c>
      <c r="K62" s="230">
        <f>G62*J62</f>
        <v>1E-3</v>
      </c>
      <c r="L62" s="231">
        <v>0</v>
      </c>
      <c r="M62" s="230">
        <f>G62*L62</f>
        <v>0</v>
      </c>
      <c r="N62" s="232">
        <v>20</v>
      </c>
      <c r="O62" s="233">
        <v>16</v>
      </c>
      <c r="P62" s="234" t="s">
        <v>139</v>
      </c>
    </row>
    <row r="63" spans="1:19" s="234" customFormat="1" ht="11.25" customHeight="1">
      <c r="A63" s="227">
        <v>33</v>
      </c>
      <c r="B63" s="227" t="s">
        <v>161</v>
      </c>
      <c r="C63" s="227" t="s">
        <v>925</v>
      </c>
      <c r="D63" s="228" t="s">
        <v>510</v>
      </c>
      <c r="E63" s="229" t="s">
        <v>511</v>
      </c>
      <c r="F63" s="227" t="s">
        <v>414</v>
      </c>
      <c r="G63" s="230">
        <v>0.68400000000000005</v>
      </c>
      <c r="H63" s="230"/>
      <c r="I63" s="230">
        <f>ROUND(G63*H63,3)</f>
        <v>0</v>
      </c>
      <c r="J63" s="231">
        <v>0</v>
      </c>
      <c r="K63" s="230">
        <f>G63*J63</f>
        <v>0</v>
      </c>
      <c r="L63" s="231">
        <v>0</v>
      </c>
      <c r="M63" s="230">
        <f>G63*L63</f>
        <v>0</v>
      </c>
      <c r="N63" s="232">
        <v>20</v>
      </c>
      <c r="O63" s="233">
        <v>16</v>
      </c>
      <c r="P63" s="234" t="s">
        <v>139</v>
      </c>
    </row>
    <row r="64" spans="1:19" s="224" customFormat="1" ht="11.25" customHeight="1">
      <c r="B64" s="225" t="s">
        <v>77</v>
      </c>
      <c r="D64" s="224" t="s">
        <v>1958</v>
      </c>
      <c r="E64" s="224" t="s">
        <v>1959</v>
      </c>
      <c r="I64" s="226">
        <f>SUM(I65:I81)</f>
        <v>0</v>
      </c>
      <c r="K64" s="226">
        <f>SUM(K65:K81)</f>
        <v>9.6515000000000004E-2</v>
      </c>
      <c r="M64" s="226">
        <f>SUM(M65:M81)</f>
        <v>0</v>
      </c>
      <c r="P64" s="224" t="s">
        <v>86</v>
      </c>
    </row>
    <row r="65" spans="1:16" s="234" customFormat="1" ht="22.5" customHeight="1">
      <c r="A65" s="227">
        <v>34</v>
      </c>
      <c r="B65" s="227" t="s">
        <v>161</v>
      </c>
      <c r="C65" s="227" t="s">
        <v>954</v>
      </c>
      <c r="D65" s="228" t="s">
        <v>1960</v>
      </c>
      <c r="E65" s="229" t="s">
        <v>1961</v>
      </c>
      <c r="F65" s="227" t="s">
        <v>466</v>
      </c>
      <c r="G65" s="230">
        <v>0.2</v>
      </c>
      <c r="H65" s="230"/>
      <c r="I65" s="230">
        <f t="shared" ref="I65:I81" si="3">ROUND(G65*H65,3)</f>
        <v>0</v>
      </c>
      <c r="J65" s="231">
        <v>1.48E-3</v>
      </c>
      <c r="K65" s="230">
        <f t="shared" ref="K65:K81" si="4">G65*J65</f>
        <v>2.9600000000000004E-4</v>
      </c>
      <c r="L65" s="231">
        <v>0</v>
      </c>
      <c r="M65" s="230">
        <f t="shared" ref="M65:M81" si="5">G65*L65</f>
        <v>0</v>
      </c>
      <c r="N65" s="232">
        <v>20</v>
      </c>
      <c r="O65" s="233">
        <v>16</v>
      </c>
      <c r="P65" s="234" t="s">
        <v>139</v>
      </c>
    </row>
    <row r="66" spans="1:16" s="234" customFormat="1" ht="22.5" customHeight="1">
      <c r="A66" s="227">
        <v>35</v>
      </c>
      <c r="B66" s="227" t="s">
        <v>161</v>
      </c>
      <c r="C66" s="227" t="s">
        <v>954</v>
      </c>
      <c r="D66" s="228" t="s">
        <v>1962</v>
      </c>
      <c r="E66" s="229" t="s">
        <v>1963</v>
      </c>
      <c r="F66" s="227" t="s">
        <v>466</v>
      </c>
      <c r="G66" s="230">
        <v>16</v>
      </c>
      <c r="H66" s="230"/>
      <c r="I66" s="230">
        <f t="shared" si="3"/>
        <v>0</v>
      </c>
      <c r="J66" s="231">
        <v>2.7299999999999998E-3</v>
      </c>
      <c r="K66" s="230">
        <f t="shared" si="4"/>
        <v>4.3679999999999997E-2</v>
      </c>
      <c r="L66" s="231">
        <v>0</v>
      </c>
      <c r="M66" s="230">
        <f t="shared" si="5"/>
        <v>0</v>
      </c>
      <c r="N66" s="232">
        <v>20</v>
      </c>
      <c r="O66" s="233">
        <v>16</v>
      </c>
      <c r="P66" s="234" t="s">
        <v>139</v>
      </c>
    </row>
    <row r="67" spans="1:16" s="234" customFormat="1" ht="22.5" customHeight="1">
      <c r="A67" s="227">
        <v>36</v>
      </c>
      <c r="B67" s="227" t="s">
        <v>161</v>
      </c>
      <c r="C67" s="227" t="s">
        <v>954</v>
      </c>
      <c r="D67" s="228" t="s">
        <v>1964</v>
      </c>
      <c r="E67" s="229" t="s">
        <v>1965</v>
      </c>
      <c r="F67" s="227" t="s">
        <v>466</v>
      </c>
      <c r="G67" s="230">
        <v>6</v>
      </c>
      <c r="H67" s="230"/>
      <c r="I67" s="230">
        <f t="shared" si="3"/>
        <v>0</v>
      </c>
      <c r="J67" s="231">
        <v>3.5300000000000002E-3</v>
      </c>
      <c r="K67" s="230">
        <f t="shared" si="4"/>
        <v>2.1180000000000001E-2</v>
      </c>
      <c r="L67" s="231">
        <v>0</v>
      </c>
      <c r="M67" s="230">
        <f t="shared" si="5"/>
        <v>0</v>
      </c>
      <c r="N67" s="232">
        <v>20</v>
      </c>
      <c r="O67" s="233">
        <v>16</v>
      </c>
      <c r="P67" s="234" t="s">
        <v>139</v>
      </c>
    </row>
    <row r="68" spans="1:16" s="234" customFormat="1" ht="22.5" customHeight="1">
      <c r="A68" s="227">
        <v>37</v>
      </c>
      <c r="B68" s="227" t="s">
        <v>161</v>
      </c>
      <c r="C68" s="227" t="s">
        <v>954</v>
      </c>
      <c r="D68" s="228" t="s">
        <v>1966</v>
      </c>
      <c r="E68" s="229" t="s">
        <v>1967</v>
      </c>
      <c r="F68" s="227" t="s">
        <v>312</v>
      </c>
      <c r="G68" s="230">
        <v>1</v>
      </c>
      <c r="H68" s="230"/>
      <c r="I68" s="230">
        <f t="shared" si="3"/>
        <v>0</v>
      </c>
      <c r="J68" s="231">
        <v>1.0300000000000001E-3</v>
      </c>
      <c r="K68" s="230">
        <f t="shared" si="4"/>
        <v>1.0300000000000001E-3</v>
      </c>
      <c r="L68" s="231">
        <v>0</v>
      </c>
      <c r="M68" s="230">
        <f t="shared" si="5"/>
        <v>0</v>
      </c>
      <c r="N68" s="232">
        <v>20</v>
      </c>
      <c r="O68" s="233">
        <v>16</v>
      </c>
      <c r="P68" s="234" t="s">
        <v>139</v>
      </c>
    </row>
    <row r="69" spans="1:16" s="234" customFormat="1" ht="11.25" customHeight="1">
      <c r="A69" s="227">
        <v>38</v>
      </c>
      <c r="B69" s="227" t="s">
        <v>161</v>
      </c>
      <c r="C69" s="227" t="s">
        <v>954</v>
      </c>
      <c r="D69" s="228" t="s">
        <v>1968</v>
      </c>
      <c r="E69" s="229" t="s">
        <v>1969</v>
      </c>
      <c r="F69" s="227" t="s">
        <v>466</v>
      </c>
      <c r="G69" s="230">
        <v>1.5</v>
      </c>
      <c r="H69" s="230"/>
      <c r="I69" s="230">
        <f t="shared" si="3"/>
        <v>0</v>
      </c>
      <c r="J69" s="231">
        <v>4.2900000000000004E-3</v>
      </c>
      <c r="K69" s="230">
        <f t="shared" si="4"/>
        <v>6.4350000000000006E-3</v>
      </c>
      <c r="L69" s="231">
        <v>0</v>
      </c>
      <c r="M69" s="230">
        <f t="shared" si="5"/>
        <v>0</v>
      </c>
      <c r="N69" s="232">
        <v>20</v>
      </c>
      <c r="O69" s="233">
        <v>16</v>
      </c>
      <c r="P69" s="234" t="s">
        <v>139</v>
      </c>
    </row>
    <row r="70" spans="1:16" s="234" customFormat="1" ht="22.5" customHeight="1">
      <c r="A70" s="227">
        <v>39</v>
      </c>
      <c r="B70" s="227" t="s">
        <v>161</v>
      </c>
      <c r="C70" s="227" t="s">
        <v>954</v>
      </c>
      <c r="D70" s="228" t="s">
        <v>1970</v>
      </c>
      <c r="E70" s="229" t="s">
        <v>1971</v>
      </c>
      <c r="F70" s="227" t="s">
        <v>1056</v>
      </c>
      <c r="G70" s="230">
        <v>1</v>
      </c>
      <c r="H70" s="230"/>
      <c r="I70" s="230">
        <f t="shared" si="3"/>
        <v>0</v>
      </c>
      <c r="J70" s="231">
        <v>3.2299999999999998E-3</v>
      </c>
      <c r="K70" s="230">
        <f t="shared" si="4"/>
        <v>3.2299999999999998E-3</v>
      </c>
      <c r="L70" s="231">
        <v>0</v>
      </c>
      <c r="M70" s="230">
        <f t="shared" si="5"/>
        <v>0</v>
      </c>
      <c r="N70" s="232">
        <v>20</v>
      </c>
      <c r="O70" s="233">
        <v>16</v>
      </c>
      <c r="P70" s="234" t="s">
        <v>139</v>
      </c>
    </row>
    <row r="71" spans="1:16" s="234" customFormat="1" ht="11.25" customHeight="1">
      <c r="A71" s="227">
        <v>40</v>
      </c>
      <c r="B71" s="227" t="s">
        <v>161</v>
      </c>
      <c r="C71" s="227" t="s">
        <v>954</v>
      </c>
      <c r="D71" s="228" t="s">
        <v>1972</v>
      </c>
      <c r="E71" s="229" t="s">
        <v>1973</v>
      </c>
      <c r="F71" s="227" t="s">
        <v>312</v>
      </c>
      <c r="G71" s="230">
        <v>1</v>
      </c>
      <c r="H71" s="230"/>
      <c r="I71" s="230">
        <f t="shared" si="3"/>
        <v>0</v>
      </c>
      <c r="J71" s="231">
        <v>2.5000000000000001E-4</v>
      </c>
      <c r="K71" s="230">
        <f t="shared" si="4"/>
        <v>2.5000000000000001E-4</v>
      </c>
      <c r="L71" s="231">
        <v>0</v>
      </c>
      <c r="M71" s="230">
        <f t="shared" si="5"/>
        <v>0</v>
      </c>
      <c r="N71" s="232">
        <v>20</v>
      </c>
      <c r="O71" s="233">
        <v>16</v>
      </c>
      <c r="P71" s="234" t="s">
        <v>139</v>
      </c>
    </row>
    <row r="72" spans="1:16" s="234" customFormat="1" ht="22.5" customHeight="1">
      <c r="A72" s="227">
        <v>41</v>
      </c>
      <c r="B72" s="227" t="s">
        <v>161</v>
      </c>
      <c r="C72" s="227" t="s">
        <v>954</v>
      </c>
      <c r="D72" s="228" t="s">
        <v>1974</v>
      </c>
      <c r="E72" s="229" t="s">
        <v>1975</v>
      </c>
      <c r="F72" s="227" t="s">
        <v>1056</v>
      </c>
      <c r="G72" s="230">
        <v>1</v>
      </c>
      <c r="H72" s="230"/>
      <c r="I72" s="230">
        <f t="shared" si="3"/>
        <v>0</v>
      </c>
      <c r="J72" s="231">
        <v>5.9999999999999995E-4</v>
      </c>
      <c r="K72" s="230">
        <f t="shared" si="4"/>
        <v>5.9999999999999995E-4</v>
      </c>
      <c r="L72" s="231">
        <v>0</v>
      </c>
      <c r="M72" s="230">
        <f t="shared" si="5"/>
        <v>0</v>
      </c>
      <c r="N72" s="232">
        <v>20</v>
      </c>
      <c r="O72" s="233">
        <v>16</v>
      </c>
      <c r="P72" s="234" t="s">
        <v>139</v>
      </c>
    </row>
    <row r="73" spans="1:16" s="252" customFormat="1" ht="11.25" customHeight="1">
      <c r="A73" s="245">
        <v>42</v>
      </c>
      <c r="B73" s="245" t="s">
        <v>398</v>
      </c>
      <c r="C73" s="245" t="s">
        <v>822</v>
      </c>
      <c r="D73" s="246" t="s">
        <v>1976</v>
      </c>
      <c r="E73" s="247" t="s">
        <v>1977</v>
      </c>
      <c r="F73" s="245" t="s">
        <v>312</v>
      </c>
      <c r="G73" s="248">
        <v>1</v>
      </c>
      <c r="H73" s="248"/>
      <c r="I73" s="248">
        <f t="shared" si="3"/>
        <v>0</v>
      </c>
      <c r="J73" s="249">
        <v>1.6E-2</v>
      </c>
      <c r="K73" s="248">
        <f t="shared" si="4"/>
        <v>1.6E-2</v>
      </c>
      <c r="L73" s="249">
        <v>0</v>
      </c>
      <c r="M73" s="248">
        <f t="shared" si="5"/>
        <v>0</v>
      </c>
      <c r="N73" s="250">
        <v>20</v>
      </c>
      <c r="O73" s="251">
        <v>32</v>
      </c>
      <c r="P73" s="252" t="s">
        <v>139</v>
      </c>
    </row>
    <row r="74" spans="1:16" s="252" customFormat="1" ht="11.25" customHeight="1">
      <c r="A74" s="245">
        <v>43</v>
      </c>
      <c r="B74" s="245" t="s">
        <v>398</v>
      </c>
      <c r="C74" s="245" t="s">
        <v>822</v>
      </c>
      <c r="D74" s="246" t="s">
        <v>1978</v>
      </c>
      <c r="E74" s="247" t="s">
        <v>1979</v>
      </c>
      <c r="F74" s="245" t="s">
        <v>312</v>
      </c>
      <c r="G74" s="248">
        <v>1</v>
      </c>
      <c r="H74" s="248"/>
      <c r="I74" s="248">
        <f t="shared" si="3"/>
        <v>0</v>
      </c>
      <c r="J74" s="249">
        <v>1.6000000000000001E-3</v>
      </c>
      <c r="K74" s="248">
        <f t="shared" si="4"/>
        <v>1.6000000000000001E-3</v>
      </c>
      <c r="L74" s="249">
        <v>0</v>
      </c>
      <c r="M74" s="248">
        <f t="shared" si="5"/>
        <v>0</v>
      </c>
      <c r="N74" s="250">
        <v>20</v>
      </c>
      <c r="O74" s="251">
        <v>32</v>
      </c>
      <c r="P74" s="252" t="s">
        <v>139</v>
      </c>
    </row>
    <row r="75" spans="1:16" s="234" customFormat="1" ht="11.25" customHeight="1">
      <c r="A75" s="227">
        <v>44</v>
      </c>
      <c r="B75" s="227" t="s">
        <v>161</v>
      </c>
      <c r="C75" s="227" t="s">
        <v>954</v>
      </c>
      <c r="D75" s="228" t="s">
        <v>1980</v>
      </c>
      <c r="E75" s="229" t="s">
        <v>1981</v>
      </c>
      <c r="F75" s="227" t="s">
        <v>312</v>
      </c>
      <c r="G75" s="230">
        <v>1</v>
      </c>
      <c r="H75" s="230"/>
      <c r="I75" s="230">
        <f t="shared" si="3"/>
        <v>0</v>
      </c>
      <c r="J75" s="231">
        <v>0</v>
      </c>
      <c r="K75" s="230">
        <f t="shared" si="4"/>
        <v>0</v>
      </c>
      <c r="L75" s="231">
        <v>0</v>
      </c>
      <c r="M75" s="230">
        <f t="shared" si="5"/>
        <v>0</v>
      </c>
      <c r="N75" s="232">
        <v>20</v>
      </c>
      <c r="O75" s="233">
        <v>16</v>
      </c>
      <c r="P75" s="234" t="s">
        <v>139</v>
      </c>
    </row>
    <row r="76" spans="1:16" s="252" customFormat="1" ht="11.25" customHeight="1">
      <c r="A76" s="245">
        <v>45</v>
      </c>
      <c r="B76" s="245" t="s">
        <v>398</v>
      </c>
      <c r="C76" s="245" t="s">
        <v>822</v>
      </c>
      <c r="D76" s="246" t="s">
        <v>1982</v>
      </c>
      <c r="E76" s="247" t="s">
        <v>1983</v>
      </c>
      <c r="F76" s="245" t="s">
        <v>312</v>
      </c>
      <c r="G76" s="248">
        <v>1</v>
      </c>
      <c r="H76" s="248"/>
      <c r="I76" s="248">
        <f t="shared" si="3"/>
        <v>0</v>
      </c>
      <c r="J76" s="249">
        <v>3.1E-4</v>
      </c>
      <c r="K76" s="248">
        <f t="shared" si="4"/>
        <v>3.1E-4</v>
      </c>
      <c r="L76" s="249">
        <v>0</v>
      </c>
      <c r="M76" s="248">
        <f t="shared" si="5"/>
        <v>0</v>
      </c>
      <c r="N76" s="250">
        <v>20</v>
      </c>
      <c r="O76" s="251">
        <v>32</v>
      </c>
      <c r="P76" s="252" t="s">
        <v>139</v>
      </c>
    </row>
    <row r="77" spans="1:16" s="234" customFormat="1" ht="11.25" customHeight="1">
      <c r="A77" s="227">
        <v>46</v>
      </c>
      <c r="B77" s="227" t="s">
        <v>161</v>
      </c>
      <c r="C77" s="227" t="s">
        <v>954</v>
      </c>
      <c r="D77" s="228" t="s">
        <v>1984</v>
      </c>
      <c r="E77" s="229" t="s">
        <v>1985</v>
      </c>
      <c r="F77" s="227" t="s">
        <v>312</v>
      </c>
      <c r="G77" s="230">
        <v>2</v>
      </c>
      <c r="H77" s="230"/>
      <c r="I77" s="230">
        <f t="shared" si="3"/>
        <v>0</v>
      </c>
      <c r="J77" s="231">
        <v>0</v>
      </c>
      <c r="K77" s="230">
        <f t="shared" si="4"/>
        <v>0</v>
      </c>
      <c r="L77" s="231">
        <v>0</v>
      </c>
      <c r="M77" s="230">
        <f t="shared" si="5"/>
        <v>0</v>
      </c>
      <c r="N77" s="232">
        <v>20</v>
      </c>
      <c r="O77" s="233">
        <v>16</v>
      </c>
      <c r="P77" s="234" t="s">
        <v>139</v>
      </c>
    </row>
    <row r="78" spans="1:16" s="252" customFormat="1" ht="11.25" customHeight="1">
      <c r="A78" s="245">
        <v>47</v>
      </c>
      <c r="B78" s="245" t="s">
        <v>398</v>
      </c>
      <c r="C78" s="245" t="s">
        <v>822</v>
      </c>
      <c r="D78" s="246" t="s">
        <v>1986</v>
      </c>
      <c r="E78" s="247" t="s">
        <v>1987</v>
      </c>
      <c r="F78" s="245" t="s">
        <v>312</v>
      </c>
      <c r="G78" s="248">
        <v>2</v>
      </c>
      <c r="H78" s="248"/>
      <c r="I78" s="248">
        <f t="shared" si="3"/>
        <v>0</v>
      </c>
      <c r="J78" s="249">
        <v>5.2700000000000002E-4</v>
      </c>
      <c r="K78" s="248">
        <f t="shared" si="4"/>
        <v>1.054E-3</v>
      </c>
      <c r="L78" s="249">
        <v>0</v>
      </c>
      <c r="M78" s="248">
        <f t="shared" si="5"/>
        <v>0</v>
      </c>
      <c r="N78" s="250">
        <v>20</v>
      </c>
      <c r="O78" s="251">
        <v>32</v>
      </c>
      <c r="P78" s="252" t="s">
        <v>139</v>
      </c>
    </row>
    <row r="79" spans="1:16" s="234" customFormat="1" ht="11.25" customHeight="1">
      <c r="A79" s="227">
        <v>48</v>
      </c>
      <c r="B79" s="227" t="s">
        <v>161</v>
      </c>
      <c r="C79" s="227" t="s">
        <v>954</v>
      </c>
      <c r="D79" s="228" t="s">
        <v>1988</v>
      </c>
      <c r="E79" s="229" t="s">
        <v>1989</v>
      </c>
      <c r="F79" s="227" t="s">
        <v>312</v>
      </c>
      <c r="G79" s="230">
        <v>1</v>
      </c>
      <c r="H79" s="230"/>
      <c r="I79" s="230">
        <f t="shared" si="3"/>
        <v>0</v>
      </c>
      <c r="J79" s="231">
        <v>8.4999999999999995E-4</v>
      </c>
      <c r="K79" s="230">
        <f t="shared" si="4"/>
        <v>8.4999999999999995E-4</v>
      </c>
      <c r="L79" s="231">
        <v>0</v>
      </c>
      <c r="M79" s="230">
        <f t="shared" si="5"/>
        <v>0</v>
      </c>
      <c r="N79" s="232">
        <v>20</v>
      </c>
      <c r="O79" s="233">
        <v>16</v>
      </c>
      <c r="P79" s="234" t="s">
        <v>139</v>
      </c>
    </row>
    <row r="80" spans="1:16" s="252" customFormat="1" ht="11.25" customHeight="1">
      <c r="A80" s="245">
        <v>49</v>
      </c>
      <c r="B80" s="245" t="s">
        <v>398</v>
      </c>
      <c r="C80" s="245" t="s">
        <v>822</v>
      </c>
      <c r="D80" s="246" t="s">
        <v>1990</v>
      </c>
      <c r="E80" s="247" t="s">
        <v>1991</v>
      </c>
      <c r="F80" s="245" t="s">
        <v>312</v>
      </c>
      <c r="G80" s="248">
        <v>1</v>
      </c>
      <c r="H80" s="248"/>
      <c r="I80" s="248">
        <f t="shared" si="3"/>
        <v>0</v>
      </c>
      <c r="J80" s="249">
        <v>0</v>
      </c>
      <c r="K80" s="248">
        <f t="shared" si="4"/>
        <v>0</v>
      </c>
      <c r="L80" s="249">
        <v>0</v>
      </c>
      <c r="M80" s="248">
        <f t="shared" si="5"/>
        <v>0</v>
      </c>
      <c r="N80" s="250">
        <v>20</v>
      </c>
      <c r="O80" s="251">
        <v>32</v>
      </c>
      <c r="P80" s="252" t="s">
        <v>139</v>
      </c>
    </row>
    <row r="81" spans="1:16" s="234" customFormat="1" ht="11.25" customHeight="1">
      <c r="A81" s="227">
        <v>50</v>
      </c>
      <c r="B81" s="227" t="s">
        <v>161</v>
      </c>
      <c r="C81" s="227" t="s">
        <v>954</v>
      </c>
      <c r="D81" s="228" t="s">
        <v>1992</v>
      </c>
      <c r="E81" s="229" t="s">
        <v>1993</v>
      </c>
      <c r="F81" s="227" t="s">
        <v>414</v>
      </c>
      <c r="G81" s="230">
        <v>6.3179999999999996</v>
      </c>
      <c r="H81" s="230"/>
      <c r="I81" s="230">
        <f t="shared" si="3"/>
        <v>0</v>
      </c>
      <c r="J81" s="231">
        <v>0</v>
      </c>
      <c r="K81" s="230">
        <f t="shared" si="4"/>
        <v>0</v>
      </c>
      <c r="L81" s="231">
        <v>0</v>
      </c>
      <c r="M81" s="230">
        <f t="shared" si="5"/>
        <v>0</v>
      </c>
      <c r="N81" s="232">
        <v>20</v>
      </c>
      <c r="O81" s="233">
        <v>16</v>
      </c>
      <c r="P81" s="234" t="s">
        <v>139</v>
      </c>
    </row>
    <row r="82" spans="1:16" s="224" customFormat="1" ht="11.25" customHeight="1">
      <c r="B82" s="225" t="s">
        <v>77</v>
      </c>
      <c r="D82" s="224" t="s">
        <v>1994</v>
      </c>
      <c r="E82" s="224" t="s">
        <v>1995</v>
      </c>
      <c r="I82" s="226">
        <f>SUM(I83:I84)</f>
        <v>0</v>
      </c>
      <c r="K82" s="226">
        <f>SUM(K83:K84)</f>
        <v>2.1149999999999997E-3</v>
      </c>
      <c r="M82" s="226">
        <f>SUM(M83:M84)</f>
        <v>0</v>
      </c>
      <c r="P82" s="224" t="s">
        <v>86</v>
      </c>
    </row>
    <row r="83" spans="1:16" s="234" customFormat="1" ht="22.5" customHeight="1">
      <c r="A83" s="227">
        <v>51</v>
      </c>
      <c r="B83" s="227" t="s">
        <v>161</v>
      </c>
      <c r="C83" s="227" t="s">
        <v>1994</v>
      </c>
      <c r="D83" s="228" t="s">
        <v>1996</v>
      </c>
      <c r="E83" s="229" t="s">
        <v>1997</v>
      </c>
      <c r="F83" s="227" t="s">
        <v>466</v>
      </c>
      <c r="G83" s="230">
        <v>23.5</v>
      </c>
      <c r="H83" s="230"/>
      <c r="I83" s="230">
        <f>ROUND(G83*H83,3)</f>
        <v>0</v>
      </c>
      <c r="J83" s="231">
        <v>6.9999999999999994E-5</v>
      </c>
      <c r="K83" s="230">
        <f>G83*J83</f>
        <v>1.6449999999999998E-3</v>
      </c>
      <c r="L83" s="231">
        <v>0</v>
      </c>
      <c r="M83" s="230">
        <f>G83*L83</f>
        <v>0</v>
      </c>
      <c r="N83" s="232">
        <v>20</v>
      </c>
      <c r="O83" s="233">
        <v>16</v>
      </c>
      <c r="P83" s="234" t="s">
        <v>139</v>
      </c>
    </row>
    <row r="84" spans="1:16" s="234" customFormat="1" ht="22.5" customHeight="1">
      <c r="A84" s="227">
        <v>52</v>
      </c>
      <c r="B84" s="227" t="s">
        <v>161</v>
      </c>
      <c r="C84" s="227" t="s">
        <v>1994</v>
      </c>
      <c r="D84" s="228" t="s">
        <v>1998</v>
      </c>
      <c r="E84" s="229" t="s">
        <v>1999</v>
      </c>
      <c r="F84" s="227" t="s">
        <v>466</v>
      </c>
      <c r="G84" s="230">
        <v>23.5</v>
      </c>
      <c r="H84" s="230"/>
      <c r="I84" s="230">
        <f>ROUND(G84*H84,3)</f>
        <v>0</v>
      </c>
      <c r="J84" s="231">
        <v>2.0000000000000002E-5</v>
      </c>
      <c r="K84" s="230">
        <f>G84*J84</f>
        <v>4.7000000000000004E-4</v>
      </c>
      <c r="L84" s="231">
        <v>0</v>
      </c>
      <c r="M84" s="230">
        <f>G84*L84</f>
        <v>0</v>
      </c>
      <c r="N84" s="232">
        <v>20</v>
      </c>
      <c r="O84" s="233">
        <v>16</v>
      </c>
      <c r="P84" s="234" t="s">
        <v>139</v>
      </c>
    </row>
    <row r="85" spans="1:16" s="223" customFormat="1" ht="11.25" customHeight="1">
      <c r="B85" s="253" t="s">
        <v>77</v>
      </c>
      <c r="D85" s="223" t="s">
        <v>398</v>
      </c>
      <c r="E85" s="223" t="s">
        <v>1809</v>
      </c>
      <c r="I85" s="254">
        <f>I86</f>
        <v>0</v>
      </c>
      <c r="K85" s="254">
        <f>K86</f>
        <v>3.9230000000000008E-2</v>
      </c>
      <c r="M85" s="254">
        <f>M86</f>
        <v>0</v>
      </c>
      <c r="P85" s="223" t="s">
        <v>78</v>
      </c>
    </row>
    <row r="86" spans="1:16" s="224" customFormat="1" ht="11.25" customHeight="1">
      <c r="B86" s="225" t="s">
        <v>77</v>
      </c>
      <c r="D86" s="224" t="s">
        <v>1810</v>
      </c>
      <c r="E86" s="224" t="s">
        <v>1811</v>
      </c>
      <c r="I86" s="226">
        <f>SUM(I87:I101)</f>
        <v>0</v>
      </c>
      <c r="K86" s="226">
        <f>SUM(K87:K101)</f>
        <v>3.9230000000000008E-2</v>
      </c>
      <c r="M86" s="226">
        <f>SUM(M87:M101)</f>
        <v>0</v>
      </c>
      <c r="P86" s="224" t="s">
        <v>86</v>
      </c>
    </row>
    <row r="87" spans="1:16" s="234" customFormat="1" ht="11.25" customHeight="1">
      <c r="A87" s="227">
        <v>53</v>
      </c>
      <c r="B87" s="227" t="s">
        <v>161</v>
      </c>
      <c r="C87" s="227" t="s">
        <v>1812</v>
      </c>
      <c r="D87" s="228" t="s">
        <v>2000</v>
      </c>
      <c r="E87" s="229" t="s">
        <v>2001</v>
      </c>
      <c r="F87" s="227" t="s">
        <v>427</v>
      </c>
      <c r="G87" s="230">
        <v>20</v>
      </c>
      <c r="H87" s="230"/>
      <c r="I87" s="230">
        <f t="shared" ref="I87:I101" si="6">ROUND(G87*H87,3)</f>
        <v>0</v>
      </c>
      <c r="J87" s="231">
        <v>2.9999999999999997E-4</v>
      </c>
      <c r="K87" s="230">
        <f t="shared" ref="K87:K101" si="7">G87*J87</f>
        <v>5.9999999999999993E-3</v>
      </c>
      <c r="L87" s="231">
        <v>0</v>
      </c>
      <c r="M87" s="230">
        <f t="shared" ref="M87:M101" si="8">G87*L87</f>
        <v>0</v>
      </c>
      <c r="N87" s="232">
        <v>20</v>
      </c>
      <c r="O87" s="233">
        <v>64</v>
      </c>
      <c r="P87" s="234" t="s">
        <v>139</v>
      </c>
    </row>
    <row r="88" spans="1:16" s="252" customFormat="1" ht="11.25" customHeight="1">
      <c r="A88" s="245">
        <v>54</v>
      </c>
      <c r="B88" s="245" t="s">
        <v>398</v>
      </c>
      <c r="C88" s="245" t="s">
        <v>822</v>
      </c>
      <c r="D88" s="246" t="s">
        <v>2002</v>
      </c>
      <c r="E88" s="247" t="s">
        <v>2003</v>
      </c>
      <c r="F88" s="245" t="s">
        <v>378</v>
      </c>
      <c r="G88" s="248">
        <v>0.02</v>
      </c>
      <c r="H88" s="248"/>
      <c r="I88" s="248">
        <f t="shared" si="6"/>
        <v>0</v>
      </c>
      <c r="J88" s="249">
        <v>1</v>
      </c>
      <c r="K88" s="248">
        <f t="shared" si="7"/>
        <v>0.02</v>
      </c>
      <c r="L88" s="249">
        <v>0</v>
      </c>
      <c r="M88" s="248">
        <f t="shared" si="8"/>
        <v>0</v>
      </c>
      <c r="N88" s="250">
        <v>20</v>
      </c>
      <c r="O88" s="251" t="s">
        <v>2004</v>
      </c>
      <c r="P88" s="252" t="s">
        <v>139</v>
      </c>
    </row>
    <row r="89" spans="1:16" s="234" customFormat="1" ht="11.25" customHeight="1">
      <c r="A89" s="227">
        <v>55</v>
      </c>
      <c r="B89" s="227" t="s">
        <v>161</v>
      </c>
      <c r="C89" s="227" t="s">
        <v>1812</v>
      </c>
      <c r="D89" s="228" t="s">
        <v>2005</v>
      </c>
      <c r="E89" s="229" t="s">
        <v>2006</v>
      </c>
      <c r="F89" s="227" t="s">
        <v>466</v>
      </c>
      <c r="G89" s="230">
        <v>2</v>
      </c>
      <c r="H89" s="230"/>
      <c r="I89" s="230">
        <f t="shared" si="6"/>
        <v>0</v>
      </c>
      <c r="J89" s="231">
        <v>0</v>
      </c>
      <c r="K89" s="230">
        <f t="shared" si="7"/>
        <v>0</v>
      </c>
      <c r="L89" s="231">
        <v>0</v>
      </c>
      <c r="M89" s="230">
        <f t="shared" si="8"/>
        <v>0</v>
      </c>
      <c r="N89" s="232">
        <v>20</v>
      </c>
      <c r="O89" s="233">
        <v>64</v>
      </c>
      <c r="P89" s="234" t="s">
        <v>139</v>
      </c>
    </row>
    <row r="90" spans="1:16" s="252" customFormat="1" ht="11.25" customHeight="1">
      <c r="A90" s="245">
        <v>56</v>
      </c>
      <c r="B90" s="245" t="s">
        <v>398</v>
      </c>
      <c r="C90" s="245" t="s">
        <v>822</v>
      </c>
      <c r="D90" s="246" t="s">
        <v>2007</v>
      </c>
      <c r="E90" s="247" t="s">
        <v>2008</v>
      </c>
      <c r="F90" s="245" t="s">
        <v>466</v>
      </c>
      <c r="G90" s="248">
        <v>2</v>
      </c>
      <c r="H90" s="248"/>
      <c r="I90" s="248">
        <f t="shared" si="6"/>
        <v>0</v>
      </c>
      <c r="J90" s="249">
        <v>4.2500000000000003E-3</v>
      </c>
      <c r="K90" s="248">
        <f t="shared" si="7"/>
        <v>8.5000000000000006E-3</v>
      </c>
      <c r="L90" s="249">
        <v>0</v>
      </c>
      <c r="M90" s="248">
        <f t="shared" si="8"/>
        <v>0</v>
      </c>
      <c r="N90" s="250">
        <v>20</v>
      </c>
      <c r="O90" s="251" t="s">
        <v>2004</v>
      </c>
      <c r="P90" s="252" t="s">
        <v>139</v>
      </c>
    </row>
    <row r="91" spans="1:16" s="234" customFormat="1" ht="11.25" customHeight="1">
      <c r="A91" s="227">
        <v>57</v>
      </c>
      <c r="B91" s="227" t="s">
        <v>161</v>
      </c>
      <c r="C91" s="227" t="s">
        <v>1812</v>
      </c>
      <c r="D91" s="228" t="s">
        <v>2009</v>
      </c>
      <c r="E91" s="229" t="s">
        <v>2010</v>
      </c>
      <c r="F91" s="227" t="s">
        <v>312</v>
      </c>
      <c r="G91" s="230">
        <v>1</v>
      </c>
      <c r="H91" s="230"/>
      <c r="I91" s="230">
        <f t="shared" si="6"/>
        <v>0</v>
      </c>
      <c r="J91" s="231">
        <v>6.0000000000000002E-5</v>
      </c>
      <c r="K91" s="230">
        <f t="shared" si="7"/>
        <v>6.0000000000000002E-5</v>
      </c>
      <c r="L91" s="231">
        <v>0</v>
      </c>
      <c r="M91" s="230">
        <f t="shared" si="8"/>
        <v>0</v>
      </c>
      <c r="N91" s="232">
        <v>20</v>
      </c>
      <c r="O91" s="233">
        <v>64</v>
      </c>
      <c r="P91" s="234" t="s">
        <v>139</v>
      </c>
    </row>
    <row r="92" spans="1:16" s="252" customFormat="1" ht="11.25" customHeight="1">
      <c r="A92" s="245">
        <v>58</v>
      </c>
      <c r="B92" s="245" t="s">
        <v>398</v>
      </c>
      <c r="C92" s="245" t="s">
        <v>822</v>
      </c>
      <c r="D92" s="246" t="s">
        <v>2011</v>
      </c>
      <c r="E92" s="247" t="s">
        <v>2012</v>
      </c>
      <c r="F92" s="245" t="s">
        <v>312</v>
      </c>
      <c r="G92" s="248">
        <v>1</v>
      </c>
      <c r="H92" s="248"/>
      <c r="I92" s="248">
        <f t="shared" si="6"/>
        <v>0</v>
      </c>
      <c r="J92" s="249">
        <v>1.1199999999999999E-3</v>
      </c>
      <c r="K92" s="248">
        <f t="shared" si="7"/>
        <v>1.1199999999999999E-3</v>
      </c>
      <c r="L92" s="249">
        <v>0</v>
      </c>
      <c r="M92" s="248">
        <f t="shared" si="8"/>
        <v>0</v>
      </c>
      <c r="N92" s="250">
        <v>20</v>
      </c>
      <c r="O92" s="251" t="s">
        <v>2004</v>
      </c>
      <c r="P92" s="252" t="s">
        <v>139</v>
      </c>
    </row>
    <row r="93" spans="1:16" s="234" customFormat="1" ht="11.25" customHeight="1">
      <c r="A93" s="227">
        <v>59</v>
      </c>
      <c r="B93" s="227" t="s">
        <v>161</v>
      </c>
      <c r="C93" s="227" t="s">
        <v>1812</v>
      </c>
      <c r="D93" s="228" t="s">
        <v>2013</v>
      </c>
      <c r="E93" s="229" t="s">
        <v>2014</v>
      </c>
      <c r="F93" s="227" t="s">
        <v>312</v>
      </c>
      <c r="G93" s="230">
        <v>2</v>
      </c>
      <c r="H93" s="230"/>
      <c r="I93" s="230">
        <f t="shared" si="6"/>
        <v>0</v>
      </c>
      <c r="J93" s="231">
        <v>6.9999999999999994E-5</v>
      </c>
      <c r="K93" s="230">
        <f t="shared" si="7"/>
        <v>1.3999999999999999E-4</v>
      </c>
      <c r="L93" s="231">
        <v>0</v>
      </c>
      <c r="M93" s="230">
        <f t="shared" si="8"/>
        <v>0</v>
      </c>
      <c r="N93" s="232">
        <v>20</v>
      </c>
      <c r="O93" s="233">
        <v>64</v>
      </c>
      <c r="P93" s="234" t="s">
        <v>139</v>
      </c>
    </row>
    <row r="94" spans="1:16" s="252" customFormat="1" ht="11.25" customHeight="1">
      <c r="A94" s="245">
        <v>60</v>
      </c>
      <c r="B94" s="245" t="s">
        <v>398</v>
      </c>
      <c r="C94" s="245" t="s">
        <v>822</v>
      </c>
      <c r="D94" s="246" t="s">
        <v>2015</v>
      </c>
      <c r="E94" s="247" t="s">
        <v>2016</v>
      </c>
      <c r="F94" s="245" t="s">
        <v>312</v>
      </c>
      <c r="G94" s="248">
        <v>2</v>
      </c>
      <c r="H94" s="248"/>
      <c r="I94" s="248">
        <f t="shared" si="6"/>
        <v>0</v>
      </c>
      <c r="J94" s="249">
        <v>1.6000000000000001E-3</v>
      </c>
      <c r="K94" s="248">
        <f t="shared" si="7"/>
        <v>3.2000000000000002E-3</v>
      </c>
      <c r="L94" s="249">
        <v>0</v>
      </c>
      <c r="M94" s="248">
        <f t="shared" si="8"/>
        <v>0</v>
      </c>
      <c r="N94" s="250">
        <v>20</v>
      </c>
      <c r="O94" s="251" t="s">
        <v>2004</v>
      </c>
      <c r="P94" s="252" t="s">
        <v>139</v>
      </c>
    </row>
    <row r="95" spans="1:16" s="234" customFormat="1" ht="11.25" customHeight="1">
      <c r="A95" s="227">
        <v>61</v>
      </c>
      <c r="B95" s="227" t="s">
        <v>161</v>
      </c>
      <c r="C95" s="227" t="s">
        <v>1812</v>
      </c>
      <c r="D95" s="228" t="s">
        <v>2017</v>
      </c>
      <c r="E95" s="229" t="s">
        <v>2018</v>
      </c>
      <c r="F95" s="227" t="s">
        <v>312</v>
      </c>
      <c r="G95" s="230">
        <v>1</v>
      </c>
      <c r="H95" s="230"/>
      <c r="I95" s="230">
        <f t="shared" si="6"/>
        <v>0</v>
      </c>
      <c r="J95" s="231">
        <v>0</v>
      </c>
      <c r="K95" s="230">
        <f t="shared" si="7"/>
        <v>0</v>
      </c>
      <c r="L95" s="231">
        <v>0</v>
      </c>
      <c r="M95" s="230">
        <f t="shared" si="8"/>
        <v>0</v>
      </c>
      <c r="N95" s="232">
        <v>20</v>
      </c>
      <c r="O95" s="233">
        <v>64</v>
      </c>
      <c r="P95" s="234" t="s">
        <v>139</v>
      </c>
    </row>
    <row r="96" spans="1:16" s="252" customFormat="1" ht="11.25" customHeight="1">
      <c r="A96" s="245">
        <v>62</v>
      </c>
      <c r="B96" s="245" t="s">
        <v>398</v>
      </c>
      <c r="C96" s="245" t="s">
        <v>822</v>
      </c>
      <c r="D96" s="246" t="s">
        <v>2019</v>
      </c>
      <c r="E96" s="247" t="s">
        <v>2020</v>
      </c>
      <c r="F96" s="245" t="s">
        <v>312</v>
      </c>
      <c r="G96" s="248">
        <v>1</v>
      </c>
      <c r="H96" s="248"/>
      <c r="I96" s="248">
        <f t="shared" si="6"/>
        <v>0</v>
      </c>
      <c r="J96" s="249">
        <v>2.1000000000000001E-4</v>
      </c>
      <c r="K96" s="248">
        <f t="shared" si="7"/>
        <v>2.1000000000000001E-4</v>
      </c>
      <c r="L96" s="249">
        <v>0</v>
      </c>
      <c r="M96" s="248">
        <f t="shared" si="8"/>
        <v>0</v>
      </c>
      <c r="N96" s="250">
        <v>20</v>
      </c>
      <c r="O96" s="251" t="s">
        <v>2004</v>
      </c>
      <c r="P96" s="252" t="s">
        <v>139</v>
      </c>
    </row>
    <row r="97" spans="1:16" s="234" customFormat="1" ht="11.25" customHeight="1">
      <c r="A97" s="227">
        <v>63</v>
      </c>
      <c r="B97" s="227" t="s">
        <v>161</v>
      </c>
      <c r="C97" s="227" t="s">
        <v>1812</v>
      </c>
      <c r="D97" s="228" t="s">
        <v>2021</v>
      </c>
      <c r="E97" s="229" t="s">
        <v>2022</v>
      </c>
      <c r="F97" s="227" t="s">
        <v>466</v>
      </c>
      <c r="G97" s="230">
        <v>62</v>
      </c>
      <c r="H97" s="230"/>
      <c r="I97" s="230">
        <f t="shared" si="6"/>
        <v>0</v>
      </c>
      <c r="J97" s="231">
        <v>0</v>
      </c>
      <c r="K97" s="230">
        <f t="shared" si="7"/>
        <v>0</v>
      </c>
      <c r="L97" s="231">
        <v>0</v>
      </c>
      <c r="M97" s="230">
        <f t="shared" si="8"/>
        <v>0</v>
      </c>
      <c r="N97" s="232">
        <v>20</v>
      </c>
      <c r="O97" s="233">
        <v>64</v>
      </c>
      <c r="P97" s="234" t="s">
        <v>139</v>
      </c>
    </row>
    <row r="98" spans="1:16" s="234" customFormat="1" ht="11.25" customHeight="1">
      <c r="A98" s="227">
        <v>64</v>
      </c>
      <c r="B98" s="227" t="s">
        <v>161</v>
      </c>
      <c r="C98" s="227" t="s">
        <v>1812</v>
      </c>
      <c r="D98" s="228" t="s">
        <v>2023</v>
      </c>
      <c r="E98" s="229" t="s">
        <v>2024</v>
      </c>
      <c r="F98" s="227" t="s">
        <v>2025</v>
      </c>
      <c r="G98" s="230">
        <v>1</v>
      </c>
      <c r="H98" s="230"/>
      <c r="I98" s="230">
        <f t="shared" si="6"/>
        <v>0</v>
      </c>
      <c r="J98" s="231">
        <v>0</v>
      </c>
      <c r="K98" s="230">
        <f t="shared" si="7"/>
        <v>0</v>
      </c>
      <c r="L98" s="231">
        <v>0</v>
      </c>
      <c r="M98" s="230">
        <f t="shared" si="8"/>
        <v>0</v>
      </c>
      <c r="N98" s="232">
        <v>20</v>
      </c>
      <c r="O98" s="233">
        <v>64</v>
      </c>
      <c r="P98" s="234" t="s">
        <v>139</v>
      </c>
    </row>
    <row r="99" spans="1:16" s="234" customFormat="1" ht="11.25" customHeight="1">
      <c r="A99" s="227">
        <v>65</v>
      </c>
      <c r="B99" s="227" t="s">
        <v>161</v>
      </c>
      <c r="C99" s="227" t="s">
        <v>1823</v>
      </c>
      <c r="D99" s="228" t="s">
        <v>1826</v>
      </c>
      <c r="E99" s="229" t="s">
        <v>1827</v>
      </c>
      <c r="F99" s="227" t="s">
        <v>414</v>
      </c>
      <c r="G99" s="230">
        <v>5.032</v>
      </c>
      <c r="H99" s="230"/>
      <c r="I99" s="230">
        <f t="shared" si="6"/>
        <v>0</v>
      </c>
      <c r="J99" s="231">
        <v>0</v>
      </c>
      <c r="K99" s="230">
        <f t="shared" si="7"/>
        <v>0</v>
      </c>
      <c r="L99" s="231">
        <v>0</v>
      </c>
      <c r="M99" s="230">
        <f t="shared" si="8"/>
        <v>0</v>
      </c>
      <c r="N99" s="232">
        <v>20</v>
      </c>
      <c r="O99" s="233">
        <v>64</v>
      </c>
      <c r="P99" s="234" t="s">
        <v>139</v>
      </c>
    </row>
    <row r="100" spans="1:16" s="234" customFormat="1" ht="11.25" customHeight="1">
      <c r="A100" s="227">
        <v>66</v>
      </c>
      <c r="B100" s="227" t="s">
        <v>161</v>
      </c>
      <c r="C100" s="227" t="s">
        <v>1823</v>
      </c>
      <c r="D100" s="228" t="s">
        <v>1595</v>
      </c>
      <c r="E100" s="229" t="s">
        <v>1596</v>
      </c>
      <c r="F100" s="227" t="s">
        <v>414</v>
      </c>
      <c r="G100" s="230">
        <v>2.0750000000000002</v>
      </c>
      <c r="H100" s="230"/>
      <c r="I100" s="230">
        <f t="shared" si="6"/>
        <v>0</v>
      </c>
      <c r="J100" s="231">
        <v>0</v>
      </c>
      <c r="K100" s="230">
        <f t="shared" si="7"/>
        <v>0</v>
      </c>
      <c r="L100" s="231">
        <v>0</v>
      </c>
      <c r="M100" s="230">
        <f t="shared" si="8"/>
        <v>0</v>
      </c>
      <c r="N100" s="232">
        <v>20</v>
      </c>
      <c r="O100" s="233" t="s">
        <v>2004</v>
      </c>
      <c r="P100" s="234" t="s">
        <v>139</v>
      </c>
    </row>
    <row r="101" spans="1:16" s="234" customFormat="1" ht="11.25" customHeight="1">
      <c r="A101" s="227">
        <v>67</v>
      </c>
      <c r="B101" s="227" t="s">
        <v>161</v>
      </c>
      <c r="C101" s="227" t="s">
        <v>1823</v>
      </c>
      <c r="D101" s="228" t="s">
        <v>1830</v>
      </c>
      <c r="E101" s="229" t="s">
        <v>1831</v>
      </c>
      <c r="F101" s="227" t="s">
        <v>414</v>
      </c>
      <c r="G101" s="230">
        <v>5.032</v>
      </c>
      <c r="H101" s="230"/>
      <c r="I101" s="230">
        <f t="shared" si="6"/>
        <v>0</v>
      </c>
      <c r="J101" s="231">
        <v>0</v>
      </c>
      <c r="K101" s="230">
        <f t="shared" si="7"/>
        <v>0</v>
      </c>
      <c r="L101" s="231">
        <v>0</v>
      </c>
      <c r="M101" s="230">
        <f t="shared" si="8"/>
        <v>0</v>
      </c>
      <c r="N101" s="232">
        <v>20</v>
      </c>
      <c r="O101" s="233">
        <v>64</v>
      </c>
      <c r="P101" s="234" t="s">
        <v>139</v>
      </c>
    </row>
    <row r="102" spans="1:16" s="255" customFormat="1">
      <c r="E102" s="255" t="s">
        <v>1268</v>
      </c>
      <c r="I102" s="256">
        <f>I14+I60+I85</f>
        <v>0</v>
      </c>
      <c r="K102" s="256">
        <f>K14+K60+K85</f>
        <v>19.714921200000003</v>
      </c>
      <c r="M102" s="256">
        <f>M14+M60+M85</f>
        <v>0.77300000000000002</v>
      </c>
    </row>
  </sheetData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4</vt:i4>
      </vt:variant>
    </vt:vector>
  </HeadingPairs>
  <TitlesOfParts>
    <vt:vector size="11" baseType="lpstr">
      <vt:lpstr>Rekapitulácia stavby</vt:lpstr>
      <vt:lpstr>366-1 - SO  -  01  KOMUNI...</vt:lpstr>
      <vt:lpstr>ZTI</vt:lpstr>
      <vt:lpstr>ELI</vt:lpstr>
      <vt:lpstr>UK</vt:lpstr>
      <vt:lpstr>VZT</vt:lpstr>
      <vt:lpstr>Plyn</vt:lpstr>
      <vt:lpstr>'366-1 - SO  -  01  KOMUNI...'!Názvy_tlače</vt:lpstr>
      <vt:lpstr>'Rekapitulácia stavby'!Názvy_tlače</vt:lpstr>
      <vt:lpstr>'366-1 - SO  -  01  KOMUNI...'!Oblasť_tlače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magda-ntb\magda</dc:creator>
  <cp:lastModifiedBy>Bartko Miroslav</cp:lastModifiedBy>
  <cp:lastPrinted>2018-11-28T08:07:55Z</cp:lastPrinted>
  <dcterms:created xsi:type="dcterms:W3CDTF">2018-11-26T13:55:12Z</dcterms:created>
  <dcterms:modified xsi:type="dcterms:W3CDTF">2018-11-28T08:13:27Z</dcterms:modified>
</cp:coreProperties>
</file>