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s216j\elco\IMPLEMENTÁCIA 2014-2020\OPKZP-PO4-SC431-2017-19_Zníženie energetickej náročnosti ver.budov_3.kolo\Lemešany\ZoZP_svietidlá fotovoltika_18052020_FV\"/>
    </mc:Choice>
  </mc:AlternateContent>
  <bookViews>
    <workbookView xWindow="0" yWindow="0" windowWidth="28800" windowHeight="12435"/>
  </bookViews>
  <sheets>
    <sheet name="Rekapitulácia stavby" sheetId="1" r:id="rId1"/>
    <sheet name="001 - 001 Fotovoltický sy..." sheetId="2" r:id="rId2"/>
  </sheets>
  <definedNames>
    <definedName name="_xlnm._FilterDatabase" localSheetId="1" hidden="1">'001 - 001 Fotovoltický sy...'!$C$122:$K$128</definedName>
    <definedName name="_xlnm.Print_Titles" localSheetId="1">'001 - 001 Fotovoltický sy...'!$122:$122</definedName>
    <definedName name="_xlnm.Print_Titles" localSheetId="0">'Rekapitulácia stavby'!$92:$92</definedName>
    <definedName name="_xlnm.Print_Area" localSheetId="1">'001 - 001 Fotovoltický sy...'!$C$4:$J$76,'001 - 001 Fotovoltický sy...'!$C$82:$J$102,'001 - 001 Fotovoltický sy...'!$C$108:$K$128</definedName>
    <definedName name="_xlnm.Print_Area" localSheetId="0">'Rekapitulácia stavby'!$D$4:$AO$76,'Rekapitulácia stavby'!$C$82:$AQ$97</definedName>
  </definedNames>
  <calcPr calcId="152511"/>
</workbook>
</file>

<file path=xl/calcChain.xml><?xml version="1.0" encoding="utf-8"?>
<calcChain xmlns="http://schemas.openxmlformats.org/spreadsheetml/2006/main">
  <c r="J39" i="2" l="1"/>
  <c r="J38" i="2"/>
  <c r="AY96" i="1" s="1"/>
  <c r="J37" i="2"/>
  <c r="AX96" i="1" s="1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F120" i="2"/>
  <c r="F119" i="2"/>
  <c r="F117" i="2"/>
  <c r="E115" i="2"/>
  <c r="F94" i="2"/>
  <c r="F93" i="2"/>
  <c r="F91" i="2"/>
  <c r="E89" i="2"/>
  <c r="J26" i="2"/>
  <c r="E26" i="2"/>
  <c r="J120" i="2" s="1"/>
  <c r="J25" i="2"/>
  <c r="J23" i="2"/>
  <c r="E23" i="2"/>
  <c r="J119" i="2" s="1"/>
  <c r="J22" i="2"/>
  <c r="J14" i="2"/>
  <c r="J91" i="2" s="1"/>
  <c r="E7" i="2"/>
  <c r="E111" i="2" s="1"/>
  <c r="L90" i="1"/>
  <c r="AM90" i="1"/>
  <c r="AM89" i="1"/>
  <c r="L89" i="1"/>
  <c r="AM87" i="1"/>
  <c r="L87" i="1"/>
  <c r="L85" i="1"/>
  <c r="L84" i="1"/>
  <c r="BK128" i="2"/>
  <c r="BK127" i="2"/>
  <c r="AS95" i="1"/>
  <c r="J128" i="2"/>
  <c r="J127" i="2"/>
  <c r="BK126" i="2" l="1"/>
  <c r="BK125" i="2"/>
  <c r="J125" i="2" s="1"/>
  <c r="J100" i="2" s="1"/>
  <c r="T126" i="2"/>
  <c r="T125" i="2"/>
  <c r="T124" i="2" s="1"/>
  <c r="T123" i="2" s="1"/>
  <c r="P126" i="2"/>
  <c r="P125" i="2" s="1"/>
  <c r="P124" i="2" s="1"/>
  <c r="P123" i="2" s="1"/>
  <c r="AU96" i="1" s="1"/>
  <c r="R126" i="2"/>
  <c r="R125" i="2"/>
  <c r="R124" i="2" s="1"/>
  <c r="R123" i="2" s="1"/>
  <c r="BF128" i="2"/>
  <c r="J117" i="2"/>
  <c r="E85" i="2"/>
  <c r="J93" i="2"/>
  <c r="J94" i="2"/>
  <c r="BF127" i="2"/>
  <c r="F35" i="2"/>
  <c r="AZ96" i="1" s="1"/>
  <c r="F39" i="2"/>
  <c r="BD96" i="1" s="1"/>
  <c r="J35" i="2"/>
  <c r="AV96" i="1" s="1"/>
  <c r="F38" i="2"/>
  <c r="BC96" i="1" s="1"/>
  <c r="AS94" i="1"/>
  <c r="F37" i="2"/>
  <c r="BB96" i="1"/>
  <c r="J126" i="2" l="1"/>
  <c r="J101" i="2"/>
  <c r="BK124" i="2"/>
  <c r="J124" i="2"/>
  <c r="J99" i="2" s="1"/>
  <c r="BB95" i="1"/>
  <c r="AX95" i="1" s="1"/>
  <c r="AU95" i="1"/>
  <c r="AU94" i="1" s="1"/>
  <c r="AZ95" i="1"/>
  <c r="AV95" i="1" s="1"/>
  <c r="F36" i="2"/>
  <c r="BA96" i="1" s="1"/>
  <c r="BC95" i="1"/>
  <c r="AY95" i="1" s="1"/>
  <c r="BD95" i="1"/>
  <c r="BD94" i="1" s="1"/>
  <c r="W33" i="1" s="1"/>
  <c r="J36" i="2"/>
  <c r="AW96" i="1" s="1"/>
  <c r="AT96" i="1" s="1"/>
  <c r="BK123" i="2" l="1"/>
  <c r="J123" i="2" s="1"/>
  <c r="J32" i="2" s="1"/>
  <c r="AG96" i="1" s="1"/>
  <c r="AN96" i="1" s="1"/>
  <c r="BA95" i="1"/>
  <c r="BA94" i="1" s="1"/>
  <c r="AW94" i="1" s="1"/>
  <c r="AK30" i="1" s="1"/>
  <c r="BB94" i="1"/>
  <c r="W31" i="1" s="1"/>
  <c r="BC94" i="1"/>
  <c r="W32" i="1"/>
  <c r="AZ94" i="1"/>
  <c r="AV94" i="1"/>
  <c r="AK29" i="1" s="1"/>
  <c r="J98" i="2" l="1"/>
  <c r="J41" i="2"/>
  <c r="W29" i="1"/>
  <c r="AX94" i="1"/>
  <c r="AW95" i="1"/>
  <c r="AT95" i="1" s="1"/>
  <c r="AY94" i="1"/>
  <c r="AT94" i="1"/>
  <c r="W30" i="1"/>
  <c r="AG95" i="1"/>
  <c r="AG94" i="1" s="1"/>
  <c r="AN94" i="1" s="1"/>
  <c r="AN95" i="1" l="1"/>
  <c r="AK26" i="1"/>
  <c r="AK35" i="1" s="1"/>
</calcChain>
</file>

<file path=xl/sharedStrings.xml><?xml version="1.0" encoding="utf-8"?>
<sst xmlns="http://schemas.openxmlformats.org/spreadsheetml/2006/main" count="311" uniqueCount="132">
  <si>
    <t>Export Komplet</t>
  </si>
  <si>
    <t/>
  </si>
  <si>
    <t>2.0</t>
  </si>
  <si>
    <t>False</t>
  </si>
  <si>
    <t>{878d3cef-d422-48ea-a75f-c5366034a16e}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</si>
  <si>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</si>
  <si>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</si>
  <si>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</si>
  <si>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</si>
  <si>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</si>
  <si>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</si>
  <si>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</si>
  <si>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Zmena_viac_prace</t>
  </si>
  <si>
    <t>Stavba:</t>
  </si>
  <si>
    <t>Zníženie energetickej náročnosti administratívnej budovy obecného úradu Lemešany</t>
  </si>
  <si>
    <t>JKSO:</t>
  </si>
  <si>
    <t>KS:</t>
  </si>
  <si>
    <t>Miesto:</t>
  </si>
  <si>
    <t>Lemešany</t>
  </si>
  <si>
    <t>Dátum:</t>
  </si>
  <si>
    <t>24. 3. 2020</t>
  </si>
  <si>
    <t>Objednávateľ:</t>
  </si>
  <si>
    <t>IČO:</t>
  </si>
  <si>
    <t>Obec Lemešany</t>
  </si>
  <si>
    <t>IČ DPH:</t>
  </si>
  <si>
    <t>Zhotoviteľ:</t>
  </si>
  <si>
    <t>36449717</t>
  </si>
  <si>
    <t>EKO SVIP, s.r.o.</t>
  </si>
  <si>
    <t>SK2020004646</t>
  </si>
  <si>
    <t>Projektant:</t>
  </si>
  <si>
    <t>True</t>
  </si>
  <si>
    <t xml:space="preserve"> 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</si>
  <si>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</si>
  <si>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</si>
  <si>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</si>
  <si>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</si>
  <si>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</si>
  <si>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</si>
  <si>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</si>
  <si>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</si>
  <si>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</si>
  <si>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</si>
  <si>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</si>
  <si>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</si>
  <si>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</si>
  <si>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</si>
  <si>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</si>
  <si>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</si>
  <si>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</si>
  <si>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</si>
  <si>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</si>
  <si>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</si>
  <si>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</si>
  <si>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</si>
  <si>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</si>
  <si>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</si>
  <si>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</si>
  <si>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</si>
  <si>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</si>
  <si>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</si>
  <si>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</si>
  <si>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</si>
  <si>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</si>
  <si>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</si>
  <si>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</si>
  <si>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</si>
  <si>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</si>
  <si>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</si>
  <si>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</si>
  <si>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</si>
  <si>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</si>
  <si>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</si>
  <si>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</si>
  <si>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</si>
  <si>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</si>
  <si>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</si>
  <si>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</si>
  <si>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</si>
  <si>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01 ELI</t>
  </si>
  <si>
    <t>SO 01 Elektroinštalácia</t>
  </si>
  <si>
    <t>STA</t>
  </si>
  <si>
    <t>1</t>
  </si>
  <si>
    <t>{4d7a06c4-1514-4fb4-af44-487c27c0b8fc}</t>
  </si>
  <si>
    <t>/</t>
  </si>
  <si>
    <t>001</t>
  </si>
  <si>
    <t>001 Fotovoltický systém</t>
  </si>
  <si>
    <t>Časť</t>
  </si>
  <si>
    <t>2</t>
  </si>
  <si>
    <t>{32ceace3-b450-4a24-b1a5-eb23aaaef5ea}</t>
  </si>
  <si>
    <t>KRYCÍ LIST ROZPOČTU</t>
  </si>
  <si>
    <t>Objekt:</t>
  </si>
  <si>
    <t>SO 01 ELI - SO 01 Elektroinštalácia</t>
  </si>
  <si>
    <t>Časť:</t>
  </si>
  <si>
    <t>001 - 001 Fotovoltický systém</t>
  </si>
  <si>
    <t>REKAPITULÁCIA ROZPOČTU</t>
  </si>
  <si>
    <t>Kód dielu - Popis</t>
  </si>
  <si>
    <t>Cena celkom [EUR]</t>
  </si>
  <si>
    <t>Náklady z rozpočtu</t>
  </si>
  <si>
    <t>-1</t>
  </si>
  <si>
    <t>D1 - M - Práce a dodávky M</t>
  </si>
  <si>
    <t xml:space="preserve">    D2 - 21-M - Elektromontáže</t>
  </si>
  <si>
    <t xml:space="preserve">      D3 - 65-M - Materiál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</si>
  <si>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</si>
  <si>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</si>
  <si>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</si>
  <si>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</si>
  <si>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</si>
  <si>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</si>
  <si>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</si>
  <si>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</si>
  <si>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</si>
  <si>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</si>
  <si>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</si>
  <si>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</si>
  <si>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</si>
  <si>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M - Práce a dodávky M</t>
  </si>
  <si>
    <t>ROZPOCET</t>
  </si>
  <si>
    <t>D2</t>
  </si>
  <si>
    <t>21-M - Elektromontáže</t>
  </si>
  <si>
    <t>D3</t>
  </si>
  <si>
    <t>65-M - Materiál</t>
  </si>
  <si>
    <t>M</t>
  </si>
  <si>
    <t>Pol1</t>
  </si>
  <si>
    <t>"IBC PolySol 275 CS5 polykrištalický fotovoltický panel, 275 Wp LxWxH 1650x992x40 mm</t>
  </si>
  <si>
    <t>ks</t>
  </si>
  <si>
    <t>8</t>
  </si>
  <si>
    <t>3</t>
  </si>
  <si>
    <t>4</t>
  </si>
  <si>
    <t>-1144654227</t>
  </si>
  <si>
    <t>Pol3</t>
  </si>
  <si>
    <t>"Fronius SYMO 10.0.3-M</t>
  </si>
  <si>
    <t>703428100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</si>
</sst>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topLeftCell="A67" workbookViewId="0">
      <selection activeCell="AR97" sqref="AR97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5" t="s">
        <v>5</v>
      </c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58" t="s">
        <v>12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60" t="s">
        <v>14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25</v>
      </c>
      <c r="AK13" s="23" t="s">
        <v>22</v>
      </c>
      <c r="AN13" s="21" t="s">
        <v>26</v>
      </c>
      <c r="AR13" s="17"/>
      <c r="BS13" s="14" t="s">
        <v>6</v>
      </c>
    </row>
    <row r="14" spans="1:74" ht="12.75">
      <c r="B14" s="17"/>
      <c r="E14" s="21" t="s">
        <v>27</v>
      </c>
      <c r="AK14" s="23" t="s">
        <v>24</v>
      </c>
      <c r="AN14" s="21" t="s">
        <v>28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30</v>
      </c>
    </row>
    <row r="17" spans="1:71" s="1" customFormat="1" ht="18.399999999999999" customHeight="1">
      <c r="B17" s="17"/>
      <c r="E17" s="21" t="s">
        <v>31</v>
      </c>
      <c r="AK17" s="23" t="s">
        <v>24</v>
      </c>
      <c r="AN17" s="21" t="s">
        <v>1</v>
      </c>
      <c r="AR17" s="17"/>
      <c r="BS17" s="14" t="s">
        <v>30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32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31</v>
      </c>
      <c r="AK20" s="23" t="s">
        <v>24</v>
      </c>
      <c r="AN20" s="21" t="s">
        <v>1</v>
      </c>
      <c r="AR20" s="17"/>
      <c r="BS20" s="14" t="s">
        <v>30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33</v>
      </c>
      <c r="AR22" s="17"/>
    </row>
    <row r="23" spans="1:71" s="1" customFormat="1" ht="16.5" customHeight="1">
      <c r="B23" s="17"/>
      <c r="E23" s="161" t="s">
        <v>1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2">
        <f>ROUND(AG94,2)</f>
        <v>8271.48</v>
      </c>
      <c r="AL26" s="163"/>
      <c r="AM26" s="163"/>
      <c r="AN26" s="163"/>
      <c r="AO26" s="163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4" t="s">
        <v>35</v>
      </c>
      <c r="M28" s="164"/>
      <c r="N28" s="164"/>
      <c r="O28" s="164"/>
      <c r="P28" s="164"/>
      <c r="Q28" s="26"/>
      <c r="R28" s="26"/>
      <c r="S28" s="26"/>
      <c r="T28" s="26"/>
      <c r="U28" s="26"/>
      <c r="V28" s="26"/>
      <c r="W28" s="164" t="s">
        <v>36</v>
      </c>
      <c r="X28" s="164"/>
      <c r="Y28" s="164"/>
      <c r="Z28" s="164"/>
      <c r="AA28" s="164"/>
      <c r="AB28" s="164"/>
      <c r="AC28" s="164"/>
      <c r="AD28" s="164"/>
      <c r="AE28" s="164"/>
      <c r="AF28" s="26"/>
      <c r="AG28" s="26"/>
      <c r="AH28" s="26"/>
      <c r="AI28" s="26"/>
      <c r="AJ28" s="26"/>
      <c r="AK28" s="164" t="s">
        <v>37</v>
      </c>
      <c r="AL28" s="164"/>
      <c r="AM28" s="164"/>
      <c r="AN28" s="164"/>
      <c r="AO28" s="164"/>
      <c r="AP28" s="26"/>
      <c r="AQ28" s="26"/>
      <c r="AR28" s="27"/>
      <c r="BE28" s="26"/>
    </row>
    <row r="29" spans="1:71" s="3" customFormat="1" ht="14.45" customHeight="1">
      <c r="B29" s="31"/>
      <c r="D29" s="23" t="s">
        <v>38</v>
      </c>
      <c r="F29" s="23" t="s">
        <v>39</v>
      </c>
      <c r="L29" s="167">
        <v>0.2</v>
      </c>
      <c r="M29" s="166"/>
      <c r="N29" s="166"/>
      <c r="O29" s="166"/>
      <c r="P29" s="166"/>
      <c r="W29" s="165">
        <f>ROUND(AZ94, 2)</f>
        <v>0</v>
      </c>
      <c r="X29" s="166"/>
      <c r="Y29" s="166"/>
      <c r="Z29" s="166"/>
      <c r="AA29" s="166"/>
      <c r="AB29" s="166"/>
      <c r="AC29" s="166"/>
      <c r="AD29" s="166"/>
      <c r="AE29" s="166"/>
      <c r="AK29" s="165">
        <f>ROUND(AV94, 2)</f>
        <v>0</v>
      </c>
      <c r="AL29" s="166"/>
      <c r="AM29" s="166"/>
      <c r="AN29" s="166"/>
      <c r="AO29" s="166"/>
      <c r="AR29" s="31"/>
    </row>
    <row r="30" spans="1:71" s="3" customFormat="1" ht="14.45" customHeight="1">
      <c r="B30" s="31"/>
      <c r="F30" s="23" t="s">
        <v>40</v>
      </c>
      <c r="L30" s="167">
        <v>0.2</v>
      </c>
      <c r="M30" s="166"/>
      <c r="N30" s="166"/>
      <c r="O30" s="166"/>
      <c r="P30" s="166"/>
      <c r="W30" s="165">
        <f>ROUND(BA94, 2)</f>
        <v>8271.48</v>
      </c>
      <c r="X30" s="166"/>
      <c r="Y30" s="166"/>
      <c r="Z30" s="166"/>
      <c r="AA30" s="166"/>
      <c r="AB30" s="166"/>
      <c r="AC30" s="166"/>
      <c r="AD30" s="166"/>
      <c r="AE30" s="166"/>
      <c r="AK30" s="165">
        <f>ROUND(AW94, 2)</f>
        <v>1654.3</v>
      </c>
      <c r="AL30" s="166"/>
      <c r="AM30" s="166"/>
      <c r="AN30" s="166"/>
      <c r="AO30" s="166"/>
      <c r="AR30" s="31"/>
    </row>
    <row r="31" spans="1:71" s="3" customFormat="1" ht="14.45" hidden="1" customHeight="1">
      <c r="B31" s="31"/>
      <c r="F31" s="23" t="s">
        <v>41</v>
      </c>
      <c r="L31" s="167">
        <v>0.2</v>
      </c>
      <c r="M31" s="166"/>
      <c r="N31" s="166"/>
      <c r="O31" s="166"/>
      <c r="P31" s="166"/>
      <c r="W31" s="165">
        <f>ROUND(BB94, 2)</f>
        <v>0</v>
      </c>
      <c r="X31" s="166"/>
      <c r="Y31" s="166"/>
      <c r="Z31" s="166"/>
      <c r="AA31" s="166"/>
      <c r="AB31" s="166"/>
      <c r="AC31" s="166"/>
      <c r="AD31" s="166"/>
      <c r="AE31" s="166"/>
      <c r="AK31" s="165">
        <v>0</v>
      </c>
      <c r="AL31" s="166"/>
      <c r="AM31" s="166"/>
      <c r="AN31" s="166"/>
      <c r="AO31" s="166"/>
      <c r="AR31" s="31"/>
    </row>
    <row r="32" spans="1:71" s="3" customFormat="1" ht="14.45" hidden="1" customHeight="1">
      <c r="B32" s="31"/>
      <c r="F32" s="23" t="s">
        <v>42</v>
      </c>
      <c r="L32" s="167">
        <v>0.2</v>
      </c>
      <c r="M32" s="166"/>
      <c r="N32" s="166"/>
      <c r="O32" s="166"/>
      <c r="P32" s="166"/>
      <c r="W32" s="165">
        <f>ROUND(BC94, 2)</f>
        <v>0</v>
      </c>
      <c r="X32" s="166"/>
      <c r="Y32" s="166"/>
      <c r="Z32" s="166"/>
      <c r="AA32" s="166"/>
      <c r="AB32" s="166"/>
      <c r="AC32" s="166"/>
      <c r="AD32" s="166"/>
      <c r="AE32" s="166"/>
      <c r="AK32" s="165">
        <v>0</v>
      </c>
      <c r="AL32" s="166"/>
      <c r="AM32" s="166"/>
      <c r="AN32" s="166"/>
      <c r="AO32" s="166"/>
      <c r="AR32" s="31"/>
    </row>
    <row r="33" spans="1:57" s="3" customFormat="1" ht="14.45" hidden="1" customHeight="1">
      <c r="B33" s="31"/>
      <c r="F33" s="23" t="s">
        <v>43</v>
      </c>
      <c r="L33" s="167">
        <v>0</v>
      </c>
      <c r="M33" s="166"/>
      <c r="N33" s="166"/>
      <c r="O33" s="166"/>
      <c r="P33" s="166"/>
      <c r="W33" s="165">
        <f>ROUND(BD94, 2)</f>
        <v>0</v>
      </c>
      <c r="X33" s="166"/>
      <c r="Y33" s="166"/>
      <c r="Z33" s="166"/>
      <c r="AA33" s="166"/>
      <c r="AB33" s="166"/>
      <c r="AC33" s="166"/>
      <c r="AD33" s="166"/>
      <c r="AE33" s="166"/>
      <c r="AK33" s="165">
        <v>0</v>
      </c>
      <c r="AL33" s="166"/>
      <c r="AM33" s="166"/>
      <c r="AN33" s="166"/>
      <c r="AO33" s="166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44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45</v>
      </c>
      <c r="U35" s="34"/>
      <c r="V35" s="34"/>
      <c r="W35" s="34"/>
      <c r="X35" s="168" t="s">
        <v>46</v>
      </c>
      <c r="Y35" s="169"/>
      <c r="Z35" s="169"/>
      <c r="AA35" s="169"/>
      <c r="AB35" s="169"/>
      <c r="AC35" s="34"/>
      <c r="AD35" s="34"/>
      <c r="AE35" s="34"/>
      <c r="AF35" s="34"/>
      <c r="AG35" s="34"/>
      <c r="AH35" s="34"/>
      <c r="AI35" s="34"/>
      <c r="AJ35" s="34"/>
      <c r="AK35" s="170">
        <f>SUM(AK26:AK33)</f>
        <v>9925.7799999999988</v>
      </c>
      <c r="AL35" s="169"/>
      <c r="AM35" s="169"/>
      <c r="AN35" s="169"/>
      <c r="AO35" s="171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48</v>
      </c>
      <c r="AI49" s="38"/>
      <c r="AJ49" s="38"/>
      <c r="AK49" s="38"/>
      <c r="AL49" s="38"/>
      <c r="AM49" s="38"/>
      <c r="AN49" s="38"/>
      <c r="AO49" s="38"/>
      <c r="AR49" s="36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6"/>
      <c r="B60" s="27"/>
      <c r="C60" s="26"/>
      <c r="D60" s="39" t="s">
        <v>49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50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49</v>
      </c>
      <c r="AI60" s="29"/>
      <c r="AJ60" s="29"/>
      <c r="AK60" s="29"/>
      <c r="AL60" s="29"/>
      <c r="AM60" s="39" t="s">
        <v>50</v>
      </c>
      <c r="AN60" s="29"/>
      <c r="AO60" s="29"/>
      <c r="AP60" s="26"/>
      <c r="AQ60" s="26"/>
      <c r="AR60" s="27"/>
      <c r="BE60" s="26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6"/>
      <c r="B64" s="27"/>
      <c r="C64" s="26"/>
      <c r="D64" s="37" t="s">
        <v>51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52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6"/>
      <c r="B75" s="27"/>
      <c r="C75" s="26"/>
      <c r="D75" s="39" t="s">
        <v>49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50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49</v>
      </c>
      <c r="AI75" s="29"/>
      <c r="AJ75" s="29"/>
      <c r="AK75" s="29"/>
      <c r="AL75" s="29"/>
      <c r="AM75" s="39" t="s">
        <v>50</v>
      </c>
      <c r="AN75" s="29"/>
      <c r="AO75" s="29"/>
      <c r="AP75" s="26"/>
      <c r="AQ75" s="26"/>
      <c r="AR75" s="27"/>
      <c r="BE75" s="26"/>
    </row>
    <row r="76" spans="1:57" s="2" customFormat="1" ht="11.25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53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L84" s="4" t="str">
        <f>K5</f>
        <v>Zmena_viac_prace</v>
      </c>
      <c r="AR84" s="45"/>
    </row>
    <row r="85" spans="1:91" s="5" customFormat="1" ht="36.950000000000003" customHeight="1">
      <c r="B85" s="46"/>
      <c r="C85" s="47" t="s">
        <v>13</v>
      </c>
      <c r="L85" s="172" t="str">
        <f>K6</f>
        <v>Zníženie energetickej náročnosti administratívnej budovy obecného úradu Lemešany</v>
      </c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Lemešany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74" t="str">
        <f>IF(AN8= "","",AN8)</f>
        <v>24. 3. 2020</v>
      </c>
      <c r="AN87" s="174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Obec Lemešany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75" t="str">
        <f>IF(E17="","",E17)</f>
        <v xml:space="preserve"> </v>
      </c>
      <c r="AN89" s="176"/>
      <c r="AO89" s="176"/>
      <c r="AP89" s="176"/>
      <c r="AQ89" s="26"/>
      <c r="AR89" s="27"/>
      <c r="AS89" s="177" t="s">
        <v>54</v>
      </c>
      <c r="AT89" s="178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>EKO SVIP, s.r.o.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32</v>
      </c>
      <c r="AJ90" s="26"/>
      <c r="AK90" s="26"/>
      <c r="AL90" s="26"/>
      <c r="AM90" s="175" t="str">
        <f>IF(E20="","",E20)</f>
        <v xml:space="preserve"> </v>
      </c>
      <c r="AN90" s="176"/>
      <c r="AO90" s="176"/>
      <c r="AP90" s="176"/>
      <c r="AQ90" s="26"/>
      <c r="AR90" s="27"/>
      <c r="AS90" s="179"/>
      <c r="AT90" s="180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9"/>
      <c r="AT91" s="180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81" t="s">
        <v>55</v>
      </c>
      <c r="D92" s="182"/>
      <c r="E92" s="182"/>
      <c r="F92" s="182"/>
      <c r="G92" s="182"/>
      <c r="H92" s="54"/>
      <c r="I92" s="183" t="s">
        <v>56</v>
      </c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4" t="s">
        <v>57</v>
      </c>
      <c r="AH92" s="182"/>
      <c r="AI92" s="182"/>
      <c r="AJ92" s="182"/>
      <c r="AK92" s="182"/>
      <c r="AL92" s="182"/>
      <c r="AM92" s="182"/>
      <c r="AN92" s="183" t="s">
        <v>58</v>
      </c>
      <c r="AO92" s="182"/>
      <c r="AP92" s="185"/>
      <c r="AQ92" s="55" t="s">
        <v>59</v>
      </c>
      <c r="AR92" s="27"/>
      <c r="AS92" s="56" t="s">
        <v>60</v>
      </c>
      <c r="AT92" s="57" t="s">
        <v>61</v>
      </c>
      <c r="AU92" s="57" t="s">
        <v>62</v>
      </c>
      <c r="AV92" s="57" t="s">
        <v>63</v>
      </c>
      <c r="AW92" s="57" t="s">
        <v>64</v>
      </c>
      <c r="AX92" s="57" t="s">
        <v>65</v>
      </c>
      <c r="AY92" s="57" t="s">
        <v>66</v>
      </c>
      <c r="AZ92" s="57" t="s">
        <v>67</v>
      </c>
      <c r="BA92" s="57" t="s">
        <v>68</v>
      </c>
      <c r="BB92" s="57" t="s">
        <v>69</v>
      </c>
      <c r="BC92" s="57" t="s">
        <v>70</v>
      </c>
      <c r="BD92" s="58" t="s">
        <v>71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72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3">
        <f>ROUND(AG95,2)</f>
        <v>8271.48</v>
      </c>
      <c r="AH94" s="193"/>
      <c r="AI94" s="193"/>
      <c r="AJ94" s="193"/>
      <c r="AK94" s="193"/>
      <c r="AL94" s="193"/>
      <c r="AM94" s="193"/>
      <c r="AN94" s="194">
        <f>SUM(AG94,AT94)</f>
        <v>9925.7799999999988</v>
      </c>
      <c r="AO94" s="194"/>
      <c r="AP94" s="194"/>
      <c r="AQ94" s="66" t="s">
        <v>1</v>
      </c>
      <c r="AR94" s="62"/>
      <c r="AS94" s="67">
        <f>ROUND(AS95,2)</f>
        <v>0</v>
      </c>
      <c r="AT94" s="68">
        <f>ROUND(SUM(AV94:AW94),2)</f>
        <v>1654.3</v>
      </c>
      <c r="AU94" s="69">
        <f>ROUND(AU95,5)</f>
        <v>0</v>
      </c>
      <c r="AV94" s="68">
        <f>ROUND(AZ94*L29,2)</f>
        <v>0</v>
      </c>
      <c r="AW94" s="68">
        <f>ROUND(BA94*L30,2)</f>
        <v>1654.3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8271.48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73</v>
      </c>
      <c r="BT94" s="71" t="s">
        <v>74</v>
      </c>
      <c r="BU94" s="72" t="s">
        <v>75</v>
      </c>
      <c r="BV94" s="71" t="s">
        <v>76</v>
      </c>
      <c r="BW94" s="71" t="s">
        <v>4</v>
      </c>
      <c r="BX94" s="71" t="s">
        <v>77</v>
      </c>
      <c r="CL94" s="71" t="s">
        <v>1</v>
      </c>
    </row>
    <row r="95" spans="1:91" s="7" customFormat="1" ht="24.75" customHeight="1">
      <c r="B95" s="73"/>
      <c r="C95" s="74"/>
      <c r="D95" s="189" t="s">
        <v>78</v>
      </c>
      <c r="E95" s="189"/>
      <c r="F95" s="189"/>
      <c r="G95" s="189"/>
      <c r="H95" s="189"/>
      <c r="I95" s="75"/>
      <c r="J95" s="189" t="s">
        <v>79</v>
      </c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8">
        <f>ROUND(SUM(AG96:AG96),2)</f>
        <v>8271.48</v>
      </c>
      <c r="AH95" s="187"/>
      <c r="AI95" s="187"/>
      <c r="AJ95" s="187"/>
      <c r="AK95" s="187"/>
      <c r="AL95" s="187"/>
      <c r="AM95" s="187"/>
      <c r="AN95" s="186">
        <f>SUM(AG95,AT95)</f>
        <v>9925.7799999999988</v>
      </c>
      <c r="AO95" s="187"/>
      <c r="AP95" s="187"/>
      <c r="AQ95" s="76" t="s">
        <v>80</v>
      </c>
      <c r="AR95" s="73"/>
      <c r="AS95" s="77">
        <f>ROUND(SUM(AS96:AS96),2)</f>
        <v>0</v>
      </c>
      <c r="AT95" s="78">
        <f>ROUND(SUM(AV95:AW95),2)</f>
        <v>1654.3</v>
      </c>
      <c r="AU95" s="79">
        <f>ROUND(SUM(AU96:AU96),5)</f>
        <v>0</v>
      </c>
      <c r="AV95" s="78">
        <f>ROUND(AZ95*L29,2)</f>
        <v>0</v>
      </c>
      <c r="AW95" s="78">
        <f>ROUND(BA95*L30,2)</f>
        <v>1654.3</v>
      </c>
      <c r="AX95" s="78">
        <f>ROUND(BB95*L29,2)</f>
        <v>0</v>
      </c>
      <c r="AY95" s="78">
        <f>ROUND(BC95*L30,2)</f>
        <v>0</v>
      </c>
      <c r="AZ95" s="78">
        <f>ROUND(SUM(AZ96:AZ96),2)</f>
        <v>0</v>
      </c>
      <c r="BA95" s="78">
        <f>ROUND(SUM(BA96:BA96),2)</f>
        <v>8271.48</v>
      </c>
      <c r="BB95" s="78">
        <f>ROUND(SUM(BB96:BB96),2)</f>
        <v>0</v>
      </c>
      <c r="BC95" s="78">
        <f>ROUND(SUM(BC96:BC96),2)</f>
        <v>0</v>
      </c>
      <c r="BD95" s="80">
        <f>ROUND(SUM(BD96:BD96),2)</f>
        <v>0</v>
      </c>
      <c r="BS95" s="81" t="s">
        <v>73</v>
      </c>
      <c r="BT95" s="81" t="s">
        <v>81</v>
      </c>
      <c r="BU95" s="81" t="s">
        <v>75</v>
      </c>
      <c r="BV95" s="81" t="s">
        <v>76</v>
      </c>
      <c r="BW95" s="81" t="s">
        <v>82</v>
      </c>
      <c r="BX95" s="81" t="s">
        <v>4</v>
      </c>
      <c r="CL95" s="81" t="s">
        <v>1</v>
      </c>
      <c r="CM95" s="81" t="s">
        <v>74</v>
      </c>
    </row>
    <row r="96" spans="1:91" s="4" customFormat="1" ht="16.5" customHeight="1">
      <c r="A96" s="82" t="s">
        <v>83</v>
      </c>
      <c r="B96" s="45"/>
      <c r="C96" s="10"/>
      <c r="D96" s="10"/>
      <c r="E96" s="192" t="s">
        <v>84</v>
      </c>
      <c r="F96" s="192"/>
      <c r="G96" s="192"/>
      <c r="H96" s="192"/>
      <c r="I96" s="192"/>
      <c r="J96" s="10"/>
      <c r="K96" s="192" t="s">
        <v>85</v>
      </c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0">
        <f>'001 - 001 Fotovoltický sy...'!J32</f>
        <v>8271.48</v>
      </c>
      <c r="AH96" s="191"/>
      <c r="AI96" s="191"/>
      <c r="AJ96" s="191"/>
      <c r="AK96" s="191"/>
      <c r="AL96" s="191"/>
      <c r="AM96" s="191"/>
      <c r="AN96" s="190">
        <f>SUM(AG96,AT96)</f>
        <v>9925.7799999999988</v>
      </c>
      <c r="AO96" s="191"/>
      <c r="AP96" s="191"/>
      <c r="AQ96" s="83" t="s">
        <v>86</v>
      </c>
      <c r="AR96" s="45"/>
      <c r="AS96" s="84">
        <v>0</v>
      </c>
      <c r="AT96" s="85">
        <f>ROUND(SUM(AV96:AW96),2)</f>
        <v>1654.3</v>
      </c>
      <c r="AU96" s="86">
        <f>'001 - 001 Fotovoltický sy...'!P123</f>
        <v>0</v>
      </c>
      <c r="AV96" s="85">
        <f>'001 - 001 Fotovoltický sy...'!J35</f>
        <v>0</v>
      </c>
      <c r="AW96" s="85">
        <f>'001 - 001 Fotovoltický sy...'!J36</f>
        <v>1654.3</v>
      </c>
      <c r="AX96" s="85">
        <f>'001 - 001 Fotovoltický sy...'!J37</f>
        <v>0</v>
      </c>
      <c r="AY96" s="85">
        <f>'001 - 001 Fotovoltický sy...'!J38</f>
        <v>0</v>
      </c>
      <c r="AZ96" s="85">
        <f>'001 - 001 Fotovoltický sy...'!F35</f>
        <v>0</v>
      </c>
      <c r="BA96" s="85">
        <f>'001 - 001 Fotovoltický sy...'!F36</f>
        <v>8271.48</v>
      </c>
      <c r="BB96" s="85">
        <f>'001 - 001 Fotovoltický sy...'!F37</f>
        <v>0</v>
      </c>
      <c r="BC96" s="85">
        <f>'001 - 001 Fotovoltický sy...'!F38</f>
        <v>0</v>
      </c>
      <c r="BD96" s="87">
        <f>'001 - 001 Fotovoltický sy...'!F39</f>
        <v>0</v>
      </c>
      <c r="BT96" s="21" t="s">
        <v>87</v>
      </c>
      <c r="BV96" s="21" t="s">
        <v>76</v>
      </c>
      <c r="BW96" s="21" t="s">
        <v>88</v>
      </c>
      <c r="BX96" s="21" t="s">
        <v>82</v>
      </c>
      <c r="CL96" s="21" t="s">
        <v>1</v>
      </c>
    </row>
    <row r="97" spans="1:57" s="2" customFormat="1" ht="30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s="2" customFormat="1" ht="6.95" customHeight="1">
      <c r="A98" s="26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1.25"/>
  </sheetData>
  <mergeCells count="44">
    <mergeCell ref="AR2:BE2"/>
    <mergeCell ref="AN96:AP96"/>
    <mergeCell ref="AG96:AM96"/>
    <mergeCell ref="E96:I96"/>
    <mergeCell ref="K96:AF9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6" location="'001 - 001 Fotovoltický sy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88"/>
    </row>
    <row r="2" spans="1:46" s="1" customFormat="1" ht="36.950000000000003" customHeight="1">
      <c r="L2" s="195" t="s">
        <v>5</v>
      </c>
      <c r="M2" s="159"/>
      <c r="N2" s="159"/>
      <c r="O2" s="159"/>
      <c r="P2" s="159"/>
      <c r="Q2" s="159"/>
      <c r="R2" s="159"/>
      <c r="S2" s="159"/>
      <c r="T2" s="159"/>
      <c r="U2" s="159"/>
      <c r="V2" s="159"/>
      <c r="AT2" s="14" t="s">
        <v>88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89</v>
      </c>
      <c r="L4" s="17"/>
      <c r="M4" s="89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3.25" customHeight="1">
      <c r="B7" s="17"/>
      <c r="E7" s="196" t="str">
        <f>'Rekapitulácia stavby'!K6</f>
        <v>Zníženie energetickej náročnosti administratívnej budovy obecného úradu Lemešany</v>
      </c>
      <c r="F7" s="197"/>
      <c r="G7" s="197"/>
      <c r="H7" s="197"/>
      <c r="L7" s="17"/>
    </row>
    <row r="8" spans="1:46" s="1" customFormat="1" ht="12" customHeight="1">
      <c r="B8" s="17"/>
      <c r="D8" s="23" t="s">
        <v>90</v>
      </c>
      <c r="L8" s="17"/>
    </row>
    <row r="9" spans="1:46" s="2" customFormat="1" ht="16.5" customHeight="1">
      <c r="A9" s="26"/>
      <c r="B9" s="27"/>
      <c r="C9" s="26"/>
      <c r="D9" s="26"/>
      <c r="E9" s="196" t="s">
        <v>91</v>
      </c>
      <c r="F9" s="198"/>
      <c r="G9" s="198"/>
      <c r="H9" s="198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92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72" t="s">
        <v>93</v>
      </c>
      <c r="F11" s="198"/>
      <c r="G11" s="198"/>
      <c r="H11" s="198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1.25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49" t="str">
        <f>'Rekapitulácia stavby'!AN8</f>
        <v>24. 3. 2020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">
        <v>26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1" t="s">
        <v>27</v>
      </c>
      <c r="F20" s="26"/>
      <c r="G20" s="26"/>
      <c r="H20" s="26"/>
      <c r="I20" s="23" t="s">
        <v>24</v>
      </c>
      <c r="J20" s="21" t="s">
        <v>28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29</v>
      </c>
      <c r="E22" s="26"/>
      <c r="F22" s="26"/>
      <c r="G22" s="26"/>
      <c r="H22" s="26"/>
      <c r="I22" s="23" t="s">
        <v>22</v>
      </c>
      <c r="J22" s="21" t="str">
        <f>IF('Rekapitulácia stavby'!AN16="","",'Rekapitulácia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24</v>
      </c>
      <c r="J23" s="21" t="str">
        <f>IF('Rekapitulácia stavby'!AN17="","",'Rekapitulácia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32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33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0"/>
      <c r="B29" s="91"/>
      <c r="C29" s="90"/>
      <c r="D29" s="90"/>
      <c r="E29" s="161" t="s">
        <v>1</v>
      </c>
      <c r="F29" s="161"/>
      <c r="G29" s="161"/>
      <c r="H29" s="161"/>
      <c r="I29" s="90"/>
      <c r="J29" s="90"/>
      <c r="K29" s="90"/>
      <c r="L29" s="92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3" t="s">
        <v>34</v>
      </c>
      <c r="E32" s="26"/>
      <c r="F32" s="26"/>
      <c r="G32" s="26"/>
      <c r="H32" s="26"/>
      <c r="I32" s="26"/>
      <c r="J32" s="65">
        <f>ROUND(J123, 2)</f>
        <v>8271.48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36</v>
      </c>
      <c r="G34" s="26"/>
      <c r="H34" s="26"/>
      <c r="I34" s="30" t="s">
        <v>35</v>
      </c>
      <c r="J34" s="30" t="s">
        <v>37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4" t="s">
        <v>38</v>
      </c>
      <c r="E35" s="23" t="s">
        <v>39</v>
      </c>
      <c r="F35" s="95">
        <f>ROUND((SUM(BE123:BE128)),  2)</f>
        <v>0</v>
      </c>
      <c r="G35" s="26"/>
      <c r="H35" s="26"/>
      <c r="I35" s="96">
        <v>0.2</v>
      </c>
      <c r="J35" s="95">
        <f>ROUND(((SUM(BE123:BE128))*I35),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40</v>
      </c>
      <c r="F36" s="95">
        <f>ROUND((SUM(BF123:BF128)),  2)</f>
        <v>8271.48</v>
      </c>
      <c r="G36" s="26"/>
      <c r="H36" s="26"/>
      <c r="I36" s="96">
        <v>0.2</v>
      </c>
      <c r="J36" s="95">
        <f>ROUND(((SUM(BF123:BF128))*I36),  2)</f>
        <v>1654.3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41</v>
      </c>
      <c r="F37" s="95">
        <f>ROUND((SUM(BG123:BG128)),  2)</f>
        <v>0</v>
      </c>
      <c r="G37" s="26"/>
      <c r="H37" s="26"/>
      <c r="I37" s="96">
        <v>0.2</v>
      </c>
      <c r="J37" s="95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42</v>
      </c>
      <c r="F38" s="95">
        <f>ROUND((SUM(BH123:BH128)),  2)</f>
        <v>0</v>
      </c>
      <c r="G38" s="26"/>
      <c r="H38" s="26"/>
      <c r="I38" s="96">
        <v>0.2</v>
      </c>
      <c r="J38" s="95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43</v>
      </c>
      <c r="F39" s="95">
        <f>ROUND((SUM(BI123:BI128)),  2)</f>
        <v>0</v>
      </c>
      <c r="G39" s="26"/>
      <c r="H39" s="26"/>
      <c r="I39" s="96">
        <v>0</v>
      </c>
      <c r="J39" s="95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7"/>
      <c r="D41" s="98" t="s">
        <v>44</v>
      </c>
      <c r="E41" s="54"/>
      <c r="F41" s="54"/>
      <c r="G41" s="99" t="s">
        <v>45</v>
      </c>
      <c r="H41" s="100" t="s">
        <v>46</v>
      </c>
      <c r="I41" s="54"/>
      <c r="J41" s="101">
        <f>SUM(J32:J39)</f>
        <v>9925.7799999999988</v>
      </c>
      <c r="K41" s="102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47</v>
      </c>
      <c r="E50" s="38"/>
      <c r="F50" s="38"/>
      <c r="G50" s="37" t="s">
        <v>48</v>
      </c>
      <c r="H50" s="38"/>
      <c r="I50" s="38"/>
      <c r="J50" s="38"/>
      <c r="K50" s="38"/>
      <c r="L50" s="36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39" t="s">
        <v>49</v>
      </c>
      <c r="E61" s="29"/>
      <c r="F61" s="103" t="s">
        <v>50</v>
      </c>
      <c r="G61" s="39" t="s">
        <v>49</v>
      </c>
      <c r="H61" s="29"/>
      <c r="I61" s="29"/>
      <c r="J61" s="104" t="s">
        <v>50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37" t="s">
        <v>51</v>
      </c>
      <c r="E65" s="40"/>
      <c r="F65" s="40"/>
      <c r="G65" s="37" t="s">
        <v>52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39" t="s">
        <v>49</v>
      </c>
      <c r="E76" s="29"/>
      <c r="F76" s="103" t="s">
        <v>50</v>
      </c>
      <c r="G76" s="39" t="s">
        <v>49</v>
      </c>
      <c r="H76" s="29"/>
      <c r="I76" s="29"/>
      <c r="J76" s="104" t="s">
        <v>50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94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3.25" customHeight="1">
      <c r="A85" s="26"/>
      <c r="B85" s="27"/>
      <c r="C85" s="26"/>
      <c r="D85" s="26"/>
      <c r="E85" s="196" t="str">
        <f>E7</f>
        <v>Zníženie energetickej náročnosti administratívnej budovy obecného úradu Lemešany</v>
      </c>
      <c r="F85" s="197"/>
      <c r="G85" s="197"/>
      <c r="H85" s="19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90</v>
      </c>
      <c r="L86" s="17"/>
    </row>
    <row r="87" spans="1:31" s="2" customFormat="1" ht="16.5" customHeight="1">
      <c r="A87" s="26"/>
      <c r="B87" s="27"/>
      <c r="C87" s="26"/>
      <c r="D87" s="26"/>
      <c r="E87" s="196" t="s">
        <v>91</v>
      </c>
      <c r="F87" s="198"/>
      <c r="G87" s="198"/>
      <c r="H87" s="198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92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72" t="str">
        <f>E11</f>
        <v>001 - 001 Fotovoltický systém</v>
      </c>
      <c r="F89" s="198"/>
      <c r="G89" s="198"/>
      <c r="H89" s="198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>Lemešany</v>
      </c>
      <c r="G91" s="26"/>
      <c r="H91" s="26"/>
      <c r="I91" s="23" t="s">
        <v>19</v>
      </c>
      <c r="J91" s="49" t="str">
        <f>IF(J14="","",J14)</f>
        <v>24. 3. 2020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21</v>
      </c>
      <c r="D93" s="26"/>
      <c r="E93" s="26"/>
      <c r="F93" s="21" t="str">
        <f>E17</f>
        <v>Obec Lemešany</v>
      </c>
      <c r="G93" s="26"/>
      <c r="H93" s="26"/>
      <c r="I93" s="23" t="s">
        <v>29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>EKO SVIP, s.r.o.</v>
      </c>
      <c r="G94" s="26"/>
      <c r="H94" s="26"/>
      <c r="I94" s="23" t="s">
        <v>32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5" t="s">
        <v>95</v>
      </c>
      <c r="D96" s="97"/>
      <c r="E96" s="97"/>
      <c r="F96" s="97"/>
      <c r="G96" s="97"/>
      <c r="H96" s="97"/>
      <c r="I96" s="97"/>
      <c r="J96" s="106" t="s">
        <v>96</v>
      </c>
      <c r="K96" s="97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07" t="s">
        <v>97</v>
      </c>
      <c r="D98" s="26"/>
      <c r="E98" s="26"/>
      <c r="F98" s="26"/>
      <c r="G98" s="26"/>
      <c r="H98" s="26"/>
      <c r="I98" s="26"/>
      <c r="J98" s="65">
        <f>J123</f>
        <v>8271.48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98</v>
      </c>
    </row>
    <row r="99" spans="1:47" s="9" customFormat="1" ht="24.95" customHeight="1">
      <c r="B99" s="108"/>
      <c r="D99" s="109" t="s">
        <v>99</v>
      </c>
      <c r="E99" s="110"/>
      <c r="F99" s="110"/>
      <c r="G99" s="110"/>
      <c r="H99" s="110"/>
      <c r="I99" s="110"/>
      <c r="J99" s="111">
        <f>J124</f>
        <v>8271.48</v>
      </c>
      <c r="L99" s="108"/>
    </row>
    <row r="100" spans="1:47" s="10" customFormat="1" ht="19.899999999999999" customHeight="1">
      <c r="B100" s="112"/>
      <c r="D100" s="113" t="s">
        <v>100</v>
      </c>
      <c r="E100" s="114"/>
      <c r="F100" s="114"/>
      <c r="G100" s="114"/>
      <c r="H100" s="114"/>
      <c r="I100" s="114"/>
      <c r="J100" s="115">
        <f>J125</f>
        <v>8271.48</v>
      </c>
      <c r="L100" s="112"/>
    </row>
    <row r="101" spans="1:47" s="10" customFormat="1" ht="14.85" customHeight="1">
      <c r="B101" s="112"/>
      <c r="D101" s="113" t="s">
        <v>101</v>
      </c>
      <c r="E101" s="114"/>
      <c r="F101" s="114"/>
      <c r="G101" s="114"/>
      <c r="H101" s="114"/>
      <c r="I101" s="114"/>
      <c r="J101" s="115">
        <f>J126</f>
        <v>8271.48</v>
      </c>
      <c r="L101" s="112"/>
    </row>
    <row r="102" spans="1:47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47" s="2" customFormat="1" ht="6.95" customHeight="1">
      <c r="A103" s="26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47" s="2" customFormat="1" ht="6.95" customHeight="1">
      <c r="A107" s="26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24.95" customHeight="1">
      <c r="A108" s="26"/>
      <c r="B108" s="27"/>
      <c r="C108" s="18" t="s">
        <v>102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6.9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23.25" customHeight="1">
      <c r="A111" s="26"/>
      <c r="B111" s="27"/>
      <c r="C111" s="26"/>
      <c r="D111" s="26"/>
      <c r="E111" s="196" t="str">
        <f>E7</f>
        <v>Zníženie energetickej náročnosti administratívnej budovy obecného úradu Lemešany</v>
      </c>
      <c r="F111" s="197"/>
      <c r="G111" s="197"/>
      <c r="H111" s="197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1" customFormat="1" ht="12" customHeight="1">
      <c r="B112" s="17"/>
      <c r="C112" s="23" t="s">
        <v>90</v>
      </c>
      <c r="L112" s="17"/>
    </row>
    <row r="113" spans="1:65" s="2" customFormat="1" ht="16.5" customHeight="1">
      <c r="A113" s="26"/>
      <c r="B113" s="27"/>
      <c r="C113" s="26"/>
      <c r="D113" s="26"/>
      <c r="E113" s="196" t="s">
        <v>91</v>
      </c>
      <c r="F113" s="198"/>
      <c r="G113" s="198"/>
      <c r="H113" s="198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92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72" t="str">
        <f>E11</f>
        <v>001 - 001 Fotovoltický systém</v>
      </c>
      <c r="F115" s="198"/>
      <c r="G115" s="198"/>
      <c r="H115" s="198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17</v>
      </c>
      <c r="D117" s="26"/>
      <c r="E117" s="26"/>
      <c r="F117" s="21" t="str">
        <f>F14</f>
        <v>Lemešany</v>
      </c>
      <c r="G117" s="26"/>
      <c r="H117" s="26"/>
      <c r="I117" s="23" t="s">
        <v>19</v>
      </c>
      <c r="J117" s="49" t="str">
        <f>IF(J14="","",J14)</f>
        <v>24. 3. 2020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21</v>
      </c>
      <c r="D119" s="26"/>
      <c r="E119" s="26"/>
      <c r="F119" s="21" t="str">
        <f>E17</f>
        <v>Obec Lemešany</v>
      </c>
      <c r="G119" s="26"/>
      <c r="H119" s="26"/>
      <c r="I119" s="23" t="s">
        <v>29</v>
      </c>
      <c r="J119" s="24" t="str">
        <f>E23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25</v>
      </c>
      <c r="D120" s="26"/>
      <c r="E120" s="26"/>
      <c r="F120" s="21" t="str">
        <f>IF(E20="","",E20)</f>
        <v>EKO SVIP, s.r.o.</v>
      </c>
      <c r="G120" s="26"/>
      <c r="H120" s="26"/>
      <c r="I120" s="23" t="s">
        <v>32</v>
      </c>
      <c r="J120" s="24" t="str">
        <f>E26</f>
        <v xml:space="preserve"> 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16"/>
      <c r="B122" s="117"/>
      <c r="C122" s="118" t="s">
        <v>103</v>
      </c>
      <c r="D122" s="119" t="s">
        <v>59</v>
      </c>
      <c r="E122" s="119" t="s">
        <v>55</v>
      </c>
      <c r="F122" s="119" t="s">
        <v>56</v>
      </c>
      <c r="G122" s="119" t="s">
        <v>104</v>
      </c>
      <c r="H122" s="119" t="s">
        <v>105</v>
      </c>
      <c r="I122" s="119" t="s">
        <v>106</v>
      </c>
      <c r="J122" s="120" t="s">
        <v>96</v>
      </c>
      <c r="K122" s="121" t="s">
        <v>107</v>
      </c>
      <c r="L122" s="122"/>
      <c r="M122" s="56" t="s">
        <v>1</v>
      </c>
      <c r="N122" s="57" t="s">
        <v>38</v>
      </c>
      <c r="O122" s="57" t="s">
        <v>108</v>
      </c>
      <c r="P122" s="57" t="s">
        <v>109</v>
      </c>
      <c r="Q122" s="57" t="s">
        <v>110</v>
      </c>
      <c r="R122" s="57" t="s">
        <v>111</v>
      </c>
      <c r="S122" s="57" t="s">
        <v>112</v>
      </c>
      <c r="T122" s="58" t="s">
        <v>113</v>
      </c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</row>
    <row r="123" spans="1:65" s="2" customFormat="1" ht="22.9" customHeight="1">
      <c r="A123" s="26"/>
      <c r="B123" s="27"/>
      <c r="C123" s="63" t="s">
        <v>97</v>
      </c>
      <c r="D123" s="26"/>
      <c r="E123" s="26"/>
      <c r="F123" s="26"/>
      <c r="G123" s="26"/>
      <c r="H123" s="26"/>
      <c r="I123" s="26"/>
      <c r="J123" s="123">
        <f>BK123</f>
        <v>8271.48</v>
      </c>
      <c r="K123" s="26"/>
      <c r="L123" s="27"/>
      <c r="M123" s="59"/>
      <c r="N123" s="50"/>
      <c r="O123" s="60"/>
      <c r="P123" s="124">
        <f>P124</f>
        <v>0</v>
      </c>
      <c r="Q123" s="60"/>
      <c r="R123" s="124">
        <f>R124</f>
        <v>0</v>
      </c>
      <c r="S123" s="60"/>
      <c r="T123" s="125">
        <f>T124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73</v>
      </c>
      <c r="AU123" s="14" t="s">
        <v>98</v>
      </c>
      <c r="BK123" s="126">
        <f>BK124</f>
        <v>8271.48</v>
      </c>
    </row>
    <row r="124" spans="1:65" s="12" customFormat="1" ht="25.9" customHeight="1">
      <c r="B124" s="127"/>
      <c r="D124" s="128" t="s">
        <v>73</v>
      </c>
      <c r="E124" s="129" t="s">
        <v>114</v>
      </c>
      <c r="F124" s="129" t="s">
        <v>115</v>
      </c>
      <c r="J124" s="130">
        <f>BK124</f>
        <v>8271.48</v>
      </c>
      <c r="L124" s="127"/>
      <c r="M124" s="131"/>
      <c r="N124" s="132"/>
      <c r="O124" s="132"/>
      <c r="P124" s="133">
        <f>P125</f>
        <v>0</v>
      </c>
      <c r="Q124" s="132"/>
      <c r="R124" s="133">
        <f>R125</f>
        <v>0</v>
      </c>
      <c r="S124" s="132"/>
      <c r="T124" s="134">
        <f>T125</f>
        <v>0</v>
      </c>
      <c r="AR124" s="128" t="s">
        <v>81</v>
      </c>
      <c r="AT124" s="135" t="s">
        <v>73</v>
      </c>
      <c r="AU124" s="135" t="s">
        <v>74</v>
      </c>
      <c r="AY124" s="128" t="s">
        <v>116</v>
      </c>
      <c r="BK124" s="136">
        <f>BK125</f>
        <v>8271.48</v>
      </c>
    </row>
    <row r="125" spans="1:65" s="12" customFormat="1" ht="22.9" customHeight="1">
      <c r="B125" s="127"/>
      <c r="D125" s="128" t="s">
        <v>73</v>
      </c>
      <c r="E125" s="137" t="s">
        <v>117</v>
      </c>
      <c r="F125" s="137" t="s">
        <v>118</v>
      </c>
      <c r="J125" s="138">
        <f>BK125</f>
        <v>8271.48</v>
      </c>
      <c r="L125" s="127"/>
      <c r="M125" s="131"/>
      <c r="N125" s="132"/>
      <c r="O125" s="132"/>
      <c r="P125" s="133">
        <f>P126</f>
        <v>0</v>
      </c>
      <c r="Q125" s="132"/>
      <c r="R125" s="133">
        <f>R126</f>
        <v>0</v>
      </c>
      <c r="S125" s="132"/>
      <c r="T125" s="134">
        <f>T126</f>
        <v>0</v>
      </c>
      <c r="AR125" s="128" t="s">
        <v>81</v>
      </c>
      <c r="AT125" s="135" t="s">
        <v>73</v>
      </c>
      <c r="AU125" s="135" t="s">
        <v>81</v>
      </c>
      <c r="AY125" s="128" t="s">
        <v>116</v>
      </c>
      <c r="BK125" s="136">
        <f>BK126</f>
        <v>8271.48</v>
      </c>
    </row>
    <row r="126" spans="1:65" s="12" customFormat="1" ht="20.85" customHeight="1">
      <c r="B126" s="127"/>
      <c r="D126" s="128" t="s">
        <v>73</v>
      </c>
      <c r="E126" s="137" t="s">
        <v>119</v>
      </c>
      <c r="F126" s="137" t="s">
        <v>120</v>
      </c>
      <c r="J126" s="138">
        <f>BK126</f>
        <v>8271.48</v>
      </c>
      <c r="L126" s="127"/>
      <c r="M126" s="131"/>
      <c r="N126" s="132"/>
      <c r="O126" s="132"/>
      <c r="P126" s="133">
        <f>SUM(P127:P128)</f>
        <v>0</v>
      </c>
      <c r="Q126" s="132"/>
      <c r="R126" s="133">
        <f>SUM(R127:R128)</f>
        <v>0</v>
      </c>
      <c r="S126" s="132"/>
      <c r="T126" s="134">
        <f>SUM(T127:T128)</f>
        <v>0</v>
      </c>
      <c r="AR126" s="128" t="s">
        <v>81</v>
      </c>
      <c r="AT126" s="135" t="s">
        <v>73</v>
      </c>
      <c r="AU126" s="135" t="s">
        <v>87</v>
      </c>
      <c r="AY126" s="128" t="s">
        <v>116</v>
      </c>
      <c r="BK126" s="136">
        <f>SUM(BK127:BK128)</f>
        <v>8271.48</v>
      </c>
    </row>
    <row r="127" spans="1:65" s="2" customFormat="1" ht="21.75" customHeight="1">
      <c r="A127" s="26"/>
      <c r="B127" s="139"/>
      <c r="C127" s="140" t="s">
        <v>81</v>
      </c>
      <c r="D127" s="140" t="s">
        <v>121</v>
      </c>
      <c r="E127" s="141" t="s">
        <v>122</v>
      </c>
      <c r="F127" s="142" t="s">
        <v>123</v>
      </c>
      <c r="G127" s="143" t="s">
        <v>124</v>
      </c>
      <c r="H127" s="144">
        <v>36</v>
      </c>
      <c r="I127" s="145">
        <v>153.94999999999999</v>
      </c>
      <c r="J127" s="145">
        <f>ROUND(I127*H127,2)</f>
        <v>5542.2</v>
      </c>
      <c r="K127" s="146"/>
      <c r="L127" s="147"/>
      <c r="M127" s="148" t="s">
        <v>1</v>
      </c>
      <c r="N127" s="149" t="s">
        <v>40</v>
      </c>
      <c r="O127" s="150">
        <v>0</v>
      </c>
      <c r="P127" s="150">
        <f>O127*H127</f>
        <v>0</v>
      </c>
      <c r="Q127" s="150">
        <v>0</v>
      </c>
      <c r="R127" s="150">
        <f>Q127*H127</f>
        <v>0</v>
      </c>
      <c r="S127" s="150">
        <v>0</v>
      </c>
      <c r="T127" s="151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2" t="s">
        <v>125</v>
      </c>
      <c r="AT127" s="152" t="s">
        <v>121</v>
      </c>
      <c r="AU127" s="152" t="s">
        <v>126</v>
      </c>
      <c r="AY127" s="14" t="s">
        <v>116</v>
      </c>
      <c r="BE127" s="153">
        <f>IF(N127="základná",J127,0)</f>
        <v>0</v>
      </c>
      <c r="BF127" s="153">
        <f>IF(N127="znížená",J127,0)</f>
        <v>5542.2</v>
      </c>
      <c r="BG127" s="153">
        <f>IF(N127="zákl. prenesená",J127,0)</f>
        <v>0</v>
      </c>
      <c r="BH127" s="153">
        <f>IF(N127="zníž. prenesená",J127,0)</f>
        <v>0</v>
      </c>
      <c r="BI127" s="153">
        <f>IF(N127="nulová",J127,0)</f>
        <v>0</v>
      </c>
      <c r="BJ127" s="14" t="s">
        <v>87</v>
      </c>
      <c r="BK127" s="153">
        <f>ROUND(I127*H127,2)</f>
        <v>5542.2</v>
      </c>
      <c r="BL127" s="14" t="s">
        <v>127</v>
      </c>
      <c r="BM127" s="152" t="s">
        <v>128</v>
      </c>
    </row>
    <row r="128" spans="1:65" s="2" customFormat="1" ht="16.5" customHeight="1">
      <c r="A128" s="26"/>
      <c r="B128" s="139"/>
      <c r="C128" s="140" t="s">
        <v>127</v>
      </c>
      <c r="D128" s="140" t="s">
        <v>121</v>
      </c>
      <c r="E128" s="141" t="s">
        <v>129</v>
      </c>
      <c r="F128" s="142" t="s">
        <v>130</v>
      </c>
      <c r="G128" s="143" t="s">
        <v>124</v>
      </c>
      <c r="H128" s="144">
        <v>1</v>
      </c>
      <c r="I128" s="145">
        <v>2729.28</v>
      </c>
      <c r="J128" s="145">
        <f>ROUND(I128*H128,2)</f>
        <v>2729.28</v>
      </c>
      <c r="K128" s="146"/>
      <c r="L128" s="147"/>
      <c r="M128" s="154" t="s">
        <v>1</v>
      </c>
      <c r="N128" s="155" t="s">
        <v>40</v>
      </c>
      <c r="O128" s="156">
        <v>0</v>
      </c>
      <c r="P128" s="156">
        <f>O128*H128</f>
        <v>0</v>
      </c>
      <c r="Q128" s="156">
        <v>0</v>
      </c>
      <c r="R128" s="156">
        <f>Q128*H128</f>
        <v>0</v>
      </c>
      <c r="S128" s="156">
        <v>0</v>
      </c>
      <c r="T128" s="157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2" t="s">
        <v>125</v>
      </c>
      <c r="AT128" s="152" t="s">
        <v>121</v>
      </c>
      <c r="AU128" s="152" t="s">
        <v>126</v>
      </c>
      <c r="AY128" s="14" t="s">
        <v>116</v>
      </c>
      <c r="BE128" s="153">
        <f>IF(N128="základná",J128,0)</f>
        <v>0</v>
      </c>
      <c r="BF128" s="153">
        <f>IF(N128="znížená",J128,0)</f>
        <v>2729.28</v>
      </c>
      <c r="BG128" s="153">
        <f>IF(N128="zákl. prenesená",J128,0)</f>
        <v>0</v>
      </c>
      <c r="BH128" s="153">
        <f>IF(N128="zníž. prenesená",J128,0)</f>
        <v>0</v>
      </c>
      <c r="BI128" s="153">
        <f>IF(N128="nulová",J128,0)</f>
        <v>0</v>
      </c>
      <c r="BJ128" s="14" t="s">
        <v>87</v>
      </c>
      <c r="BK128" s="153">
        <f>ROUND(I128*H128,2)</f>
        <v>2729.28</v>
      </c>
      <c r="BL128" s="14" t="s">
        <v>127</v>
      </c>
      <c r="BM128" s="152" t="s">
        <v>131</v>
      </c>
    </row>
    <row r="129" spans="1:31" s="2" customFormat="1" ht="6.95" customHeight="1">
      <c r="A129" s="26"/>
      <c r="B129" s="41"/>
      <c r="C129" s="42"/>
      <c r="D129" s="42"/>
      <c r="E129" s="42"/>
      <c r="F129" s="42"/>
      <c r="G129" s="42"/>
      <c r="H129" s="42"/>
      <c r="I129" s="42"/>
      <c r="J129" s="42"/>
      <c r="K129" s="42"/>
      <c r="L129" s="27"/>
      <c r="M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</sheetData>
  <autoFilter ref="C122:K128"/>
  <mergeCells count="11">
    <mergeCell ref="L2:V2"/>
    <mergeCell ref="E87:H87"/>
    <mergeCell ref="E89:H89"/>
    <mergeCell ref="E111:H111"/>
    <mergeCell ref="E113:H113"/>
    <mergeCell ref="E115:H115"/>
    <mergeCell ref="E7:H7"/>
    <mergeCell ref="E9:H9"/>
    <mergeCell ref="E11:H11"/>
    <mergeCell ref="E29:H29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001 - 001 Fotovoltický sy...</vt:lpstr>
      <vt:lpstr>'001 - 001 Fotovoltický sy...'!Názvy_tlače</vt:lpstr>
      <vt:lpstr>'Rekapitulácia stavby'!Názvy_tlače</vt:lpstr>
      <vt:lpstr>'001 - 001 Fotovoltický sy...'!Oblasť_tlače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DESKTOP-B2M8H0E\jozef.perhac</dc:creator>
  <cp:lastModifiedBy>Admin</cp:lastModifiedBy>
  <dcterms:created xsi:type="dcterms:W3CDTF">2020-05-04T13:34:20Z</dcterms:created>
  <dcterms:modified xsi:type="dcterms:W3CDTF">2020-05-18T08:10:33Z</dcterms:modified>
</cp:coreProperties>
</file>